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320" tabRatio="869" firstSheet="2" activeTab="2"/>
  </bookViews>
  <sheets>
    <sheet name="PLANILHA DE SALDO" sheetId="13" state="hidden" r:id="rId1"/>
    <sheet name="MEDIÇÃO NÃO PAGA" sheetId="15" state="hidden" r:id="rId2"/>
    <sheet name="CRONOGRAMA" sheetId="23" r:id="rId3"/>
    <sheet name="PLANILHA  (2)" sheetId="19" state="hidden" r:id="rId4"/>
    <sheet name="MEMORIAL" sheetId="8" state="hidden" r:id="rId5"/>
  </sheets>
  <definedNames>
    <definedName name="_xlnm.Print_Area" localSheetId="1">'MEDIÇÃO NÃO PAGA'!$A$1:$G$175</definedName>
    <definedName name="_xlnm.Print_Area" localSheetId="4">MEMORIAL!$A$1:$F$972</definedName>
    <definedName name="_xlnm.Print_Area" localSheetId="3">'PLANILHA  (2)'!$A$1:$M$175</definedName>
    <definedName name="_xlnm.Print_Area" localSheetId="0">'PLANILHA DE SALDO'!$A$1:$I$175</definedName>
    <definedName name="_xlnm.Print_Titles" localSheetId="1">'MEDIÇÃO NÃO PAGA'!$1:$19</definedName>
    <definedName name="_xlnm.Print_Titles" localSheetId="4">MEMORIAL!$1:$4</definedName>
    <definedName name="_xlnm.Print_Titles" localSheetId="0">'PLANILHA DE SALDO'!$1:$19</definedName>
  </definedNames>
  <calcPr calcId="162913" fullPrecision="0"/>
</workbook>
</file>

<file path=xl/calcChain.xml><?xml version="1.0" encoding="utf-8"?>
<calcChain xmlns="http://schemas.openxmlformats.org/spreadsheetml/2006/main">
  <c r="L42" i="23" l="1"/>
  <c r="K42" i="23"/>
  <c r="J42" i="23"/>
  <c r="I42" i="23"/>
  <c r="L40" i="23"/>
  <c r="K40" i="23"/>
  <c r="J40" i="23"/>
  <c r="I40" i="23"/>
  <c r="L44" i="23" l="1"/>
  <c r="K44" i="23"/>
  <c r="J44" i="23"/>
  <c r="I44" i="23"/>
  <c r="L38" i="23"/>
  <c r="K38" i="23"/>
  <c r="J38" i="23"/>
  <c r="I38" i="23"/>
  <c r="L36" i="23"/>
  <c r="K36" i="23"/>
  <c r="J36" i="23"/>
  <c r="I36" i="23"/>
  <c r="L34" i="23"/>
  <c r="K34" i="23"/>
  <c r="J34" i="23"/>
  <c r="I34" i="23"/>
  <c r="L32" i="23"/>
  <c r="K32" i="23"/>
  <c r="J32" i="23"/>
  <c r="I32" i="23"/>
  <c r="L30" i="23"/>
  <c r="K30" i="23"/>
  <c r="J30" i="23"/>
  <c r="I30" i="23"/>
  <c r="L28" i="23"/>
  <c r="K28" i="23"/>
  <c r="J28" i="23"/>
  <c r="I28" i="23"/>
  <c r="J24" i="23"/>
  <c r="K24" i="23"/>
  <c r="L24" i="23"/>
  <c r="J22" i="23"/>
  <c r="K22" i="23"/>
  <c r="L22" i="23"/>
  <c r="I22" i="23"/>
  <c r="J20" i="23"/>
  <c r="K20" i="23"/>
  <c r="L20" i="23"/>
  <c r="I20" i="23"/>
  <c r="J18" i="23"/>
  <c r="I18" i="23"/>
  <c r="J14" i="23"/>
  <c r="K14" i="23"/>
  <c r="L14" i="23"/>
  <c r="I16" i="23"/>
  <c r="I14" i="23"/>
  <c r="I12" i="23"/>
  <c r="I24" i="23"/>
  <c r="J26" i="23"/>
  <c r="K26" i="23"/>
  <c r="L26" i="23"/>
  <c r="H26" i="23"/>
  <c r="I26" i="23"/>
  <c r="H24" i="23"/>
  <c r="G26" i="23"/>
  <c r="G24" i="23"/>
  <c r="H16" i="23"/>
  <c r="H14" i="23"/>
  <c r="H12" i="23"/>
  <c r="H10" i="23"/>
  <c r="G16" i="23"/>
  <c r="G14" i="23"/>
  <c r="G12" i="23"/>
  <c r="G10" i="23"/>
  <c r="G8" i="23"/>
  <c r="F26" i="23"/>
  <c r="F14" i="23"/>
  <c r="F10" i="23"/>
  <c r="F8" i="23"/>
  <c r="E26" i="23"/>
  <c r="E24" i="23"/>
  <c r="J46" i="23" l="1"/>
  <c r="I46" i="23"/>
  <c r="K46" i="23"/>
  <c r="L46" i="23"/>
  <c r="H46" i="23"/>
  <c r="E6" i="23" l="1"/>
  <c r="F6" i="23"/>
  <c r="K21" i="19" l="1"/>
  <c r="L173" i="19"/>
  <c r="K173" i="19"/>
  <c r="H173" i="19"/>
  <c r="M173" i="19" s="1"/>
  <c r="L172" i="19"/>
  <c r="H172" i="19"/>
  <c r="M172" i="19" s="1"/>
  <c r="B172" i="19"/>
  <c r="B171" i="19"/>
  <c r="L170" i="19"/>
  <c r="H170" i="19"/>
  <c r="M170" i="19" s="1"/>
  <c r="B170" i="19"/>
  <c r="L169" i="19"/>
  <c r="H169" i="19"/>
  <c r="M169" i="19" s="1"/>
  <c r="B169" i="19"/>
  <c r="B168" i="19"/>
  <c r="L167" i="19"/>
  <c r="H167" i="19"/>
  <c r="M167" i="19" s="1"/>
  <c r="B167" i="19"/>
  <c r="K165" i="19"/>
  <c r="K164" i="19"/>
  <c r="K163" i="19"/>
  <c r="L162" i="19"/>
  <c r="K162" i="19"/>
  <c r="H162" i="19"/>
  <c r="M162" i="19" s="1"/>
  <c r="B162" i="19"/>
  <c r="L161" i="19"/>
  <c r="K161" i="19"/>
  <c r="H161" i="19"/>
  <c r="M161" i="19" s="1"/>
  <c r="B161" i="19"/>
  <c r="K160" i="19"/>
  <c r="B160" i="19"/>
  <c r="K158" i="19"/>
  <c r="K157" i="19"/>
  <c r="K156" i="19"/>
  <c r="K155" i="19"/>
  <c r="K153" i="19"/>
  <c r="K152" i="19"/>
  <c r="K149" i="19"/>
  <c r="K148" i="19"/>
  <c r="K147" i="19"/>
  <c r="K145" i="19"/>
  <c r="K144" i="19"/>
  <c r="K142" i="19"/>
  <c r="K141" i="19"/>
  <c r="K139" i="19"/>
  <c r="K135" i="19"/>
  <c r="K134" i="19"/>
  <c r="K132" i="19"/>
  <c r="K131" i="19"/>
  <c r="K129" i="19"/>
  <c r="K128" i="19"/>
  <c r="K126" i="19"/>
  <c r="B126" i="19"/>
  <c r="K123" i="19"/>
  <c r="K122" i="19"/>
  <c r="B122" i="19"/>
  <c r="K120" i="19"/>
  <c r="K119" i="19"/>
  <c r="K117" i="19"/>
  <c r="K116" i="19"/>
  <c r="K114" i="19"/>
  <c r="K111" i="19"/>
  <c r="K110" i="19"/>
  <c r="K109" i="19"/>
  <c r="K108" i="19"/>
  <c r="B108" i="19"/>
  <c r="K106" i="19"/>
  <c r="K105" i="19"/>
  <c r="K104" i="19"/>
  <c r="K103" i="19"/>
  <c r="B103" i="19"/>
  <c r="K102" i="19"/>
  <c r="B102" i="19"/>
  <c r="K101" i="19"/>
  <c r="B101" i="19"/>
  <c r="K100" i="19"/>
  <c r="B100" i="19"/>
  <c r="K99" i="19"/>
  <c r="B99" i="19"/>
  <c r="K98" i="19"/>
  <c r="B98" i="19"/>
  <c r="K97" i="19"/>
  <c r="K96" i="19"/>
  <c r="B96" i="19"/>
  <c r="K95" i="19"/>
  <c r="K94" i="19"/>
  <c r="K93" i="19"/>
  <c r="K92" i="19"/>
  <c r="K91" i="19"/>
  <c r="B91" i="19"/>
  <c r="K90" i="19"/>
  <c r="K89" i="19"/>
  <c r="B89" i="19"/>
  <c r="K88" i="19"/>
  <c r="B88" i="19"/>
  <c r="K87" i="19"/>
  <c r="B87" i="19"/>
  <c r="K86" i="19"/>
  <c r="K84" i="19"/>
  <c r="B84" i="19"/>
  <c r="K83" i="19"/>
  <c r="B83" i="19"/>
  <c r="K82" i="19"/>
  <c r="K81" i="19"/>
  <c r="B81" i="19"/>
  <c r="K80" i="19"/>
  <c r="B80" i="19"/>
  <c r="K79" i="19"/>
  <c r="K78" i="19"/>
  <c r="K77" i="19"/>
  <c r="K76" i="19"/>
  <c r="K75" i="19"/>
  <c r="B75" i="19"/>
  <c r="K74" i="19"/>
  <c r="B74" i="19"/>
  <c r="K73" i="19"/>
  <c r="B73" i="19"/>
  <c r="K72" i="19"/>
  <c r="K71" i="19"/>
  <c r="K70" i="19"/>
  <c r="B70" i="19"/>
  <c r="K69" i="19"/>
  <c r="K68" i="19"/>
  <c r="K67" i="19"/>
  <c r="B67" i="19"/>
  <c r="K65" i="19"/>
  <c r="K64" i="19"/>
  <c r="K63" i="19"/>
  <c r="B63" i="19"/>
  <c r="K62" i="19"/>
  <c r="K61" i="19"/>
  <c r="K60" i="19"/>
  <c r="K58" i="19"/>
  <c r="K57" i="19"/>
  <c r="K56" i="19"/>
  <c r="K55" i="19"/>
  <c r="P54" i="19"/>
  <c r="K53" i="19"/>
  <c r="K52" i="19"/>
  <c r="K51" i="19"/>
  <c r="K50" i="19"/>
  <c r="K48" i="19"/>
  <c r="K47" i="19"/>
  <c r="K46" i="19"/>
  <c r="K44" i="19"/>
  <c r="K43" i="19"/>
  <c r="L42" i="19"/>
  <c r="K42" i="19"/>
  <c r="H42" i="19"/>
  <c r="M42" i="19" s="1"/>
  <c r="K41" i="19"/>
  <c r="K39" i="19"/>
  <c r="K38" i="19"/>
  <c r="K37" i="19"/>
  <c r="K35" i="19"/>
  <c r="K34" i="19"/>
  <c r="K32" i="19"/>
  <c r="K31" i="19"/>
  <c r="B29" i="19"/>
  <c r="K26" i="19"/>
  <c r="M25" i="19"/>
  <c r="K25" i="19"/>
  <c r="E25" i="19"/>
  <c r="H25" i="19" s="1"/>
  <c r="B25" i="19"/>
  <c r="K24" i="19"/>
  <c r="E24" i="19"/>
  <c r="L24" i="19" s="1"/>
  <c r="B24" i="19"/>
  <c r="K23" i="19"/>
  <c r="E23" i="19"/>
  <c r="L22" i="19"/>
  <c r="K22" i="19"/>
  <c r="H22" i="19"/>
  <c r="M22" i="19" s="1"/>
  <c r="B22" i="19"/>
  <c r="H23" i="19" l="1"/>
  <c r="M23" i="19" s="1"/>
  <c r="L23" i="19"/>
  <c r="H24" i="19"/>
  <c r="M24" i="19" s="1"/>
  <c r="L25" i="19"/>
  <c r="E10" i="23" l="1"/>
  <c r="G173" i="15"/>
  <c r="G172" i="15"/>
  <c r="B172" i="15"/>
  <c r="G171" i="15"/>
  <c r="B171" i="15"/>
  <c r="G170" i="15"/>
  <c r="B170" i="15"/>
  <c r="G169" i="15"/>
  <c r="B169" i="15"/>
  <c r="G168" i="15"/>
  <c r="B168" i="15"/>
  <c r="G167" i="15"/>
  <c r="B167" i="15"/>
  <c r="G165" i="15"/>
  <c r="G164" i="15"/>
  <c r="G163" i="15"/>
  <c r="G162" i="15"/>
  <c r="B162" i="15"/>
  <c r="G161" i="15"/>
  <c r="B161" i="15"/>
  <c r="G160" i="15"/>
  <c r="B160" i="15"/>
  <c r="G158" i="15"/>
  <c r="G157" i="15"/>
  <c r="G156" i="15"/>
  <c r="G155" i="15"/>
  <c r="G153" i="15"/>
  <c r="G152" i="15"/>
  <c r="G149" i="15"/>
  <c r="G148" i="15"/>
  <c r="G147" i="15"/>
  <c r="G145" i="15"/>
  <c r="G144" i="15"/>
  <c r="G142" i="15"/>
  <c r="G141" i="15"/>
  <c r="G139" i="15"/>
  <c r="G138" i="15" s="1"/>
  <c r="G135" i="15"/>
  <c r="G134" i="15"/>
  <c r="G132" i="15"/>
  <c r="G131" i="15"/>
  <c r="G130" i="15" s="1"/>
  <c r="G129" i="15"/>
  <c r="G128" i="15"/>
  <c r="G126" i="15"/>
  <c r="G125" i="15" s="1"/>
  <c r="B126" i="15"/>
  <c r="G123" i="15"/>
  <c r="G122" i="15"/>
  <c r="B122" i="15"/>
  <c r="G120" i="15"/>
  <c r="G119" i="15"/>
  <c r="G117" i="15"/>
  <c r="G116" i="15"/>
  <c r="G115" i="15" s="1"/>
  <c r="G114" i="15"/>
  <c r="G113" i="15" s="1"/>
  <c r="G111" i="15"/>
  <c r="G110" i="15"/>
  <c r="G109" i="15"/>
  <c r="G108" i="15"/>
  <c r="B108" i="15"/>
  <c r="G106" i="15"/>
  <c r="G105" i="15"/>
  <c r="G104" i="15"/>
  <c r="G103" i="15"/>
  <c r="B103" i="15"/>
  <c r="G102" i="15"/>
  <c r="B102" i="15"/>
  <c r="G101" i="15"/>
  <c r="B101" i="15"/>
  <c r="G100" i="15"/>
  <c r="B100" i="15"/>
  <c r="G99" i="15"/>
  <c r="B99" i="15"/>
  <c r="G98" i="15"/>
  <c r="B98" i="15"/>
  <c r="G97" i="15"/>
  <c r="G96" i="15"/>
  <c r="B96" i="15"/>
  <c r="G95" i="15"/>
  <c r="G94" i="15"/>
  <c r="G93" i="15"/>
  <c r="G92" i="15"/>
  <c r="G91" i="15"/>
  <c r="B91" i="15"/>
  <c r="G90" i="15"/>
  <c r="G89" i="15"/>
  <c r="B89" i="15"/>
  <c r="G88" i="15"/>
  <c r="B88" i="15"/>
  <c r="G87" i="15"/>
  <c r="B87" i="15"/>
  <c r="G86" i="15"/>
  <c r="G84" i="15"/>
  <c r="B84" i="15"/>
  <c r="G83" i="15"/>
  <c r="B83" i="15"/>
  <c r="G82" i="15"/>
  <c r="G81" i="15"/>
  <c r="B81" i="15"/>
  <c r="G80" i="15"/>
  <c r="B80" i="15"/>
  <c r="G79" i="15"/>
  <c r="G78" i="15"/>
  <c r="G77" i="15"/>
  <c r="G76" i="15"/>
  <c r="G75" i="15"/>
  <c r="B75" i="15"/>
  <c r="G74" i="15"/>
  <c r="B74" i="15"/>
  <c r="G73" i="15"/>
  <c r="B73" i="15"/>
  <c r="G72" i="15"/>
  <c r="G71" i="15"/>
  <c r="G70" i="15"/>
  <c r="B70" i="15"/>
  <c r="G69" i="15"/>
  <c r="G68" i="15"/>
  <c r="G67" i="15"/>
  <c r="B67" i="15"/>
  <c r="G65" i="15"/>
  <c r="G64" i="15"/>
  <c r="G63" i="15"/>
  <c r="B63" i="15"/>
  <c r="G62" i="15"/>
  <c r="G61" i="15"/>
  <c r="I60" i="15"/>
  <c r="G60" i="15"/>
  <c r="G58" i="15"/>
  <c r="G57" i="15"/>
  <c r="G56" i="15"/>
  <c r="G55" i="15"/>
  <c r="J54" i="15"/>
  <c r="G53" i="15"/>
  <c r="G52" i="15"/>
  <c r="G51" i="15"/>
  <c r="G50" i="15"/>
  <c r="G48" i="15"/>
  <c r="G47" i="15"/>
  <c r="G46" i="15"/>
  <c r="G44" i="15"/>
  <c r="G43" i="15"/>
  <c r="G42" i="15"/>
  <c r="G41" i="15"/>
  <c r="G39" i="15"/>
  <c r="G38" i="15"/>
  <c r="G37" i="15"/>
  <c r="G35" i="15"/>
  <c r="G34" i="15"/>
  <c r="G33" i="15" s="1"/>
  <c r="G32" i="15"/>
  <c r="G31" i="15"/>
  <c r="G30" i="15" s="1"/>
  <c r="G29" i="15"/>
  <c r="G28" i="15" s="1"/>
  <c r="B29" i="15"/>
  <c r="G26" i="15"/>
  <c r="G25" i="15"/>
  <c r="B25" i="15"/>
  <c r="G24" i="15"/>
  <c r="B24" i="15"/>
  <c r="G23" i="15"/>
  <c r="G22" i="15"/>
  <c r="B22" i="15"/>
  <c r="G21" i="15"/>
  <c r="G121" i="15" l="1"/>
  <c r="G127" i="15"/>
  <c r="G20" i="15"/>
  <c r="G59" i="15"/>
  <c r="G143" i="15"/>
  <c r="G66" i="15"/>
  <c r="G40" i="15"/>
  <c r="G85" i="15"/>
  <c r="G154" i="15"/>
  <c r="G45" i="15"/>
  <c r="G54" i="15"/>
  <c r="G159" i="15"/>
  <c r="G36" i="15"/>
  <c r="G49" i="15"/>
  <c r="G107" i="15"/>
  <c r="G118" i="15"/>
  <c r="G112" i="15" s="1"/>
  <c r="G133" i="15"/>
  <c r="G124" i="15" s="1"/>
  <c r="G140" i="15"/>
  <c r="G146" i="15"/>
  <c r="G151" i="15"/>
  <c r="G27" i="15" l="1"/>
  <c r="G136" i="15"/>
  <c r="G174" i="15" l="1"/>
  <c r="G173" i="13" l="1"/>
  <c r="H173" i="13" s="1"/>
  <c r="B172" i="13"/>
  <c r="B171" i="13"/>
  <c r="B170" i="13"/>
  <c r="B169" i="13"/>
  <c r="B168" i="13"/>
  <c r="B167" i="13"/>
  <c r="G165" i="13"/>
  <c r="H165" i="13" s="1"/>
  <c r="G164" i="13"/>
  <c r="H164" i="13"/>
  <c r="H163" i="13"/>
  <c r="G163" i="13"/>
  <c r="G162" i="13"/>
  <c r="H162" i="13" s="1"/>
  <c r="B162" i="13"/>
  <c r="G161" i="13"/>
  <c r="H161" i="13" s="1"/>
  <c r="B161" i="13"/>
  <c r="G160" i="13"/>
  <c r="H160" i="13"/>
  <c r="B160" i="13"/>
  <c r="G158" i="13"/>
  <c r="H158" i="13" s="1"/>
  <c r="G157" i="13"/>
  <c r="H157" i="13" s="1"/>
  <c r="G156" i="13"/>
  <c r="H156" i="13"/>
  <c r="H155" i="13"/>
  <c r="G155" i="13"/>
  <c r="G153" i="13"/>
  <c r="H153" i="13" s="1"/>
  <c r="H152" i="13"/>
  <c r="G152" i="13"/>
  <c r="G149" i="13"/>
  <c r="H149" i="13" s="1"/>
  <c r="G148" i="13"/>
  <c r="H148" i="13" s="1"/>
  <c r="G147" i="13"/>
  <c r="H147" i="13"/>
  <c r="G145" i="13"/>
  <c r="H145" i="13" s="1"/>
  <c r="G144" i="13"/>
  <c r="H144" i="13" s="1"/>
  <c r="G142" i="13"/>
  <c r="H142" i="13" s="1"/>
  <c r="G141" i="13"/>
  <c r="H141" i="13" s="1"/>
  <c r="G139" i="13"/>
  <c r="H139" i="13" s="1"/>
  <c r="H138" i="13" s="1"/>
  <c r="G135" i="13"/>
  <c r="H135" i="13" s="1"/>
  <c r="H134" i="13"/>
  <c r="G134" i="13"/>
  <c r="G132" i="13"/>
  <c r="H132" i="13" s="1"/>
  <c r="H131" i="13"/>
  <c r="G131" i="13"/>
  <c r="G129" i="13"/>
  <c r="H129" i="13" s="1"/>
  <c r="H128" i="13"/>
  <c r="G128" i="13"/>
  <c r="G126" i="13"/>
  <c r="H126" i="13" s="1"/>
  <c r="H125" i="13" s="1"/>
  <c r="B126" i="13"/>
  <c r="H123" i="13"/>
  <c r="G123" i="13"/>
  <c r="G122" i="13"/>
  <c r="H122" i="13" s="1"/>
  <c r="H121" i="13" s="1"/>
  <c r="B122" i="13"/>
  <c r="G120" i="13"/>
  <c r="H120" i="13"/>
  <c r="H119" i="13"/>
  <c r="G119" i="13"/>
  <c r="G117" i="13"/>
  <c r="H117" i="13"/>
  <c r="H116" i="13"/>
  <c r="G116" i="13"/>
  <c r="G114" i="13"/>
  <c r="H114" i="13"/>
  <c r="H113" i="13" s="1"/>
  <c r="H111" i="13"/>
  <c r="G111" i="13"/>
  <c r="G110" i="13"/>
  <c r="H110" i="13" s="1"/>
  <c r="G109" i="13"/>
  <c r="H109" i="13" s="1"/>
  <c r="G108" i="13"/>
  <c r="H108" i="13"/>
  <c r="B108" i="13"/>
  <c r="G106" i="13"/>
  <c r="H106" i="13" s="1"/>
  <c r="G105" i="13"/>
  <c r="H105" i="13"/>
  <c r="G104" i="13"/>
  <c r="H104" i="13" s="1"/>
  <c r="G103" i="13"/>
  <c r="H103" i="13" s="1"/>
  <c r="B103" i="13"/>
  <c r="G102" i="13"/>
  <c r="H102" i="13" s="1"/>
  <c r="B102" i="13"/>
  <c r="G101" i="13"/>
  <c r="H101" i="13" s="1"/>
  <c r="B101" i="13"/>
  <c r="H100" i="13"/>
  <c r="G100" i="13"/>
  <c r="B100" i="13"/>
  <c r="G99" i="13"/>
  <c r="H99" i="13" s="1"/>
  <c r="B99" i="13"/>
  <c r="G98" i="13"/>
  <c r="H98" i="13" s="1"/>
  <c r="B98" i="13"/>
  <c r="G97" i="13"/>
  <c r="H97" i="13" s="1"/>
  <c r="G96" i="13"/>
  <c r="H96" i="13" s="1"/>
  <c r="B96" i="13"/>
  <c r="G95" i="13"/>
  <c r="H95" i="13" s="1"/>
  <c r="G94" i="13"/>
  <c r="H94" i="13" s="1"/>
  <c r="G93" i="13"/>
  <c r="H93" i="13"/>
  <c r="H92" i="13"/>
  <c r="G92" i="13"/>
  <c r="G91" i="13"/>
  <c r="H91" i="13" s="1"/>
  <c r="B91" i="13"/>
  <c r="G90" i="13"/>
  <c r="H90" i="13" s="1"/>
  <c r="G89" i="13"/>
  <c r="H89" i="13"/>
  <c r="B89" i="13"/>
  <c r="G88" i="13"/>
  <c r="H88" i="13"/>
  <c r="B88" i="13"/>
  <c r="G87" i="13"/>
  <c r="H87" i="13" s="1"/>
  <c r="B87" i="13"/>
  <c r="G86" i="13"/>
  <c r="H86" i="13" s="1"/>
  <c r="G84" i="13"/>
  <c r="H84" i="13" s="1"/>
  <c r="B84" i="13"/>
  <c r="H83" i="13"/>
  <c r="G83" i="13"/>
  <c r="B83" i="13"/>
  <c r="H82" i="13"/>
  <c r="G82" i="13"/>
  <c r="G81" i="13"/>
  <c r="H81" i="13"/>
  <c r="B81" i="13"/>
  <c r="G80" i="13"/>
  <c r="H80" i="13" s="1"/>
  <c r="B80" i="13"/>
  <c r="G79" i="13"/>
  <c r="H79" i="13" s="1"/>
  <c r="G78" i="13"/>
  <c r="H78" i="13"/>
  <c r="H77" i="13"/>
  <c r="G77" i="13"/>
  <c r="G76" i="13"/>
  <c r="H76" i="13" s="1"/>
  <c r="G75" i="13"/>
  <c r="H75" i="13" s="1"/>
  <c r="B75" i="13"/>
  <c r="G74" i="13"/>
  <c r="H74" i="13"/>
  <c r="B74" i="13"/>
  <c r="G73" i="13"/>
  <c r="H73" i="13"/>
  <c r="B73" i="13"/>
  <c r="G72" i="13"/>
  <c r="H72" i="13" s="1"/>
  <c r="G71" i="13"/>
  <c r="H71" i="13"/>
  <c r="G70" i="13"/>
  <c r="H70" i="13" s="1"/>
  <c r="B70" i="13"/>
  <c r="H69" i="13"/>
  <c r="G69" i="13"/>
  <c r="G68" i="13"/>
  <c r="H68" i="13" s="1"/>
  <c r="G67" i="13"/>
  <c r="H67" i="13" s="1"/>
  <c r="B67" i="13"/>
  <c r="G65" i="13"/>
  <c r="H65" i="13" s="1"/>
  <c r="G64" i="13"/>
  <c r="H64" i="13" s="1"/>
  <c r="G63" i="13"/>
  <c r="H63" i="13" s="1"/>
  <c r="B63" i="13"/>
  <c r="G62" i="13"/>
  <c r="H62" i="13" s="1"/>
  <c r="G61" i="13"/>
  <c r="H61" i="13" s="1"/>
  <c r="G60" i="13"/>
  <c r="J60" i="13"/>
  <c r="H58" i="13"/>
  <c r="G58" i="13"/>
  <c r="G57" i="13"/>
  <c r="H57" i="13"/>
  <c r="G56" i="13"/>
  <c r="H56" i="13" s="1"/>
  <c r="G55" i="13"/>
  <c r="H55" i="13" s="1"/>
  <c r="K54" i="13"/>
  <c r="G53" i="13"/>
  <c r="H53" i="13" s="1"/>
  <c r="G52" i="13"/>
  <c r="H52" i="13"/>
  <c r="G51" i="13"/>
  <c r="H51" i="13" s="1"/>
  <c r="G50" i="13"/>
  <c r="H50" i="13" s="1"/>
  <c r="G48" i="13"/>
  <c r="H48" i="13" s="1"/>
  <c r="G47" i="13"/>
  <c r="H47" i="13" s="1"/>
  <c r="G46" i="13"/>
  <c r="H46" i="13" s="1"/>
  <c r="G44" i="13"/>
  <c r="H44" i="13" s="1"/>
  <c r="G43" i="13"/>
  <c r="H43" i="13" s="1"/>
  <c r="G42" i="13"/>
  <c r="H42" i="13" s="1"/>
  <c r="G41" i="13"/>
  <c r="H41" i="13" s="1"/>
  <c r="G39" i="13"/>
  <c r="H39" i="13" s="1"/>
  <c r="G38" i="13"/>
  <c r="H38" i="13" s="1"/>
  <c r="G37" i="13"/>
  <c r="H37" i="13"/>
  <c r="G35" i="13"/>
  <c r="H35" i="13" s="1"/>
  <c r="G34" i="13"/>
  <c r="H34" i="13"/>
  <c r="G32" i="13"/>
  <c r="H32" i="13" s="1"/>
  <c r="G31" i="13"/>
  <c r="H31" i="13"/>
  <c r="B29" i="13"/>
  <c r="G26" i="13"/>
  <c r="H26" i="13" s="1"/>
  <c r="H25" i="13"/>
  <c r="G25" i="13"/>
  <c r="B25" i="13"/>
  <c r="G24" i="13"/>
  <c r="H24" i="13" s="1"/>
  <c r="B24" i="13"/>
  <c r="G23" i="13"/>
  <c r="H23" i="13" s="1"/>
  <c r="G22" i="13"/>
  <c r="H22" i="13" s="1"/>
  <c r="B22" i="13"/>
  <c r="G21" i="13"/>
  <c r="H21" i="13"/>
  <c r="H140" i="13" l="1"/>
  <c r="H130" i="13"/>
  <c r="H33" i="13"/>
  <c r="H127" i="13"/>
  <c r="H54" i="13"/>
  <c r="H45" i="13"/>
  <c r="H143" i="13"/>
  <c r="H115" i="13"/>
  <c r="H112" i="13" s="1"/>
  <c r="H133" i="13"/>
  <c r="H151" i="13"/>
  <c r="H36" i="13"/>
  <c r="H30" i="13"/>
  <c r="H107" i="13"/>
  <c r="H118" i="13"/>
  <c r="H146" i="13"/>
  <c r="H136" i="13" s="1"/>
  <c r="H154" i="13"/>
  <c r="H66" i="13"/>
  <c r="H85" i="13"/>
  <c r="H20" i="13"/>
  <c r="H40" i="13"/>
  <c r="H49" i="13"/>
  <c r="H60" i="13"/>
  <c r="H59" i="13" s="1"/>
  <c r="H124" i="13" l="1"/>
  <c r="J29" i="19" l="1"/>
  <c r="K29" i="19" s="1"/>
  <c r="F29" i="13"/>
  <c r="G29" i="13" s="1"/>
  <c r="H29" i="13" s="1"/>
  <c r="H28" i="13" s="1"/>
  <c r="H27" i="13" s="1"/>
  <c r="E513" i="8"/>
  <c r="B509" i="8"/>
  <c r="A513" i="8" s="1"/>
  <c r="E84" i="19" l="1"/>
  <c r="B254" i="8"/>
  <c r="A260" i="8" s="1"/>
  <c r="B259" i="8"/>
  <c r="E259" i="8" s="1"/>
  <c r="B258" i="8"/>
  <c r="E258" i="8" s="1"/>
  <c r="B257" i="8"/>
  <c r="E257" i="8" s="1"/>
  <c r="B256" i="8"/>
  <c r="E256" i="8" s="1"/>
  <c r="E301" i="8"/>
  <c r="E294" i="8"/>
  <c r="B292" i="8"/>
  <c r="A302" i="8" s="1"/>
  <c r="B280" i="8"/>
  <c r="A290" i="8" s="1"/>
  <c r="E290" i="8"/>
  <c r="E78" i="8"/>
  <c r="E79" i="8"/>
  <c r="E80" i="8"/>
  <c r="E81" i="8"/>
  <c r="E82" i="8"/>
  <c r="E83" i="8"/>
  <c r="E84" i="8"/>
  <c r="E85" i="8"/>
  <c r="E86" i="8"/>
  <c r="E87" i="8"/>
  <c r="E88" i="8"/>
  <c r="E89" i="8"/>
  <c r="E90" i="8"/>
  <c r="E91" i="8"/>
  <c r="E92" i="8"/>
  <c r="E93" i="8"/>
  <c r="E94" i="8"/>
  <c r="E95" i="8"/>
  <c r="E96" i="8"/>
  <c r="E101" i="8"/>
  <c r="E102" i="8"/>
  <c r="E103" i="8"/>
  <c r="E104" i="8"/>
  <c r="E105" i="8"/>
  <c r="E106" i="8"/>
  <c r="E107" i="8"/>
  <c r="E108" i="8"/>
  <c r="E109" i="8"/>
  <c r="E110" i="8"/>
  <c r="E111" i="8"/>
  <c r="E112" i="8"/>
  <c r="E113" i="8"/>
  <c r="E114" i="8"/>
  <c r="E115" i="8"/>
  <c r="E116" i="8"/>
  <c r="E117" i="8"/>
  <c r="E118" i="8"/>
  <c r="E119" i="8"/>
  <c r="E43" i="8"/>
  <c r="E45" i="8" s="1"/>
  <c r="E49" i="8"/>
  <c r="E50" i="8"/>
  <c r="E51" i="8"/>
  <c r="E52" i="8"/>
  <c r="E53" i="8"/>
  <c r="E54" i="8"/>
  <c r="E55" i="8"/>
  <c r="E56" i="8"/>
  <c r="E57" i="8"/>
  <c r="E58" i="8"/>
  <c r="E59" i="8"/>
  <c r="E60" i="8"/>
  <c r="E61" i="8"/>
  <c r="E62" i="8"/>
  <c r="E63" i="8"/>
  <c r="E64" i="8"/>
  <c r="E65" i="8"/>
  <c r="E66" i="8"/>
  <c r="E67" i="8"/>
  <c r="E72" i="8"/>
  <c r="E74" i="8" s="1"/>
  <c r="E124" i="8"/>
  <c r="E125" i="8"/>
  <c r="E126" i="8"/>
  <c r="E127" i="8"/>
  <c r="E132" i="8"/>
  <c r="E133" i="8"/>
  <c r="E134" i="8"/>
  <c r="E135" i="8"/>
  <c r="E140" i="8"/>
  <c r="E142" i="8" s="1"/>
  <c r="E39" i="19" l="1"/>
  <c r="E29" i="19"/>
  <c r="E32" i="19"/>
  <c r="E57" i="19"/>
  <c r="L84" i="19"/>
  <c r="H84" i="19"/>
  <c r="M84" i="19" s="1"/>
  <c r="E260" i="8"/>
  <c r="E302" i="8"/>
  <c r="E120" i="8"/>
  <c r="E97" i="8"/>
  <c r="E136" i="8"/>
  <c r="E68" i="8"/>
  <c r="E128" i="8"/>
  <c r="E146" i="8"/>
  <c r="E147" i="8"/>
  <c r="E148" i="8"/>
  <c r="E149" i="8"/>
  <c r="E150" i="8"/>
  <c r="E151" i="8"/>
  <c r="E152" i="8"/>
  <c r="E153" i="8"/>
  <c r="E154" i="8"/>
  <c r="E155" i="8"/>
  <c r="E156" i="8"/>
  <c r="E157" i="8"/>
  <c r="E158" i="8"/>
  <c r="E159" i="8"/>
  <c r="E160" i="8"/>
  <c r="E161" i="8"/>
  <c r="E162" i="8"/>
  <c r="E163" i="8"/>
  <c r="E164" i="8"/>
  <c r="C179" i="8"/>
  <c r="E179" i="8" s="1"/>
  <c r="C180" i="8"/>
  <c r="E180" i="8" s="1"/>
  <c r="C181" i="8"/>
  <c r="E181" i="8" s="1"/>
  <c r="E195" i="8"/>
  <c r="E201" i="8"/>
  <c r="E207" i="8"/>
  <c r="E213" i="8"/>
  <c r="E217" i="8"/>
  <c r="E218" i="8"/>
  <c r="E219" i="8"/>
  <c r="E220" i="8"/>
  <c r="E221" i="8"/>
  <c r="E222" i="8"/>
  <c r="E223" i="8"/>
  <c r="E224" i="8"/>
  <c r="E225" i="8"/>
  <c r="E226" i="8"/>
  <c r="E227" i="8"/>
  <c r="E228" i="8"/>
  <c r="E229" i="8"/>
  <c r="E230" i="8"/>
  <c r="E231" i="8"/>
  <c r="E232" i="8"/>
  <c r="E233" i="8"/>
  <c r="E234" i="8"/>
  <c r="E235" i="8"/>
  <c r="B241" i="8"/>
  <c r="E241" i="8" s="1"/>
  <c r="B242" i="8"/>
  <c r="E242" i="8" s="1"/>
  <c r="B243" i="8"/>
  <c r="E243" i="8" s="1"/>
  <c r="B244" i="8"/>
  <c r="E244" i="8" s="1"/>
  <c r="E264" i="8"/>
  <c r="E266" i="8" s="1"/>
  <c r="E278" i="8"/>
  <c r="E319" i="8"/>
  <c r="E327" i="8"/>
  <c r="E331" i="8"/>
  <c r="E333" i="8" s="1"/>
  <c r="E343" i="8"/>
  <c r="E345" i="8" s="1"/>
  <c r="E337" i="8"/>
  <c r="E339" i="8" s="1"/>
  <c r="E349" i="8"/>
  <c r="E351" i="8" s="1"/>
  <c r="E364" i="8"/>
  <c r="E376" i="8"/>
  <c r="E388" i="8"/>
  <c r="E400" i="8"/>
  <c r="E413" i="8"/>
  <c r="E425" i="8"/>
  <c r="E437" i="8"/>
  <c r="E449" i="8"/>
  <c r="E455" i="8"/>
  <c r="E462" i="8"/>
  <c r="E472" i="8"/>
  <c r="E479" i="8"/>
  <c r="E485" i="8"/>
  <c r="E491" i="8"/>
  <c r="E497" i="8"/>
  <c r="E501" i="8"/>
  <c r="E503" i="8" s="1"/>
  <c r="E508" i="8"/>
  <c r="E523" i="8"/>
  <c r="E533" i="8"/>
  <c r="E542" i="8"/>
  <c r="E553" i="8"/>
  <c r="E560" i="8"/>
  <c r="E566" i="8"/>
  <c r="E572" i="8"/>
  <c r="E578" i="8"/>
  <c r="E584" i="8"/>
  <c r="E590" i="8"/>
  <c r="E596" i="8"/>
  <c r="E602" i="8"/>
  <c r="E610" i="8"/>
  <c r="E618" i="8"/>
  <c r="E625" i="8"/>
  <c r="E629" i="8"/>
  <c r="E630" i="8"/>
  <c r="E639" i="8"/>
  <c r="E645" i="8"/>
  <c r="E651" i="8"/>
  <c r="E657" i="8"/>
  <c r="E663" i="8"/>
  <c r="E673" i="8"/>
  <c r="E675" i="8" s="1"/>
  <c r="E679" i="8"/>
  <c r="E680" i="8" s="1"/>
  <c r="E681" i="8" s="1"/>
  <c r="E693" i="8"/>
  <c r="E716" i="8"/>
  <c r="E717" i="8"/>
  <c r="E718" i="8"/>
  <c r="E724" i="8"/>
  <c r="E725" i="8"/>
  <c r="E726" i="8"/>
  <c r="E697" i="8"/>
  <c r="E699" i="8" s="1"/>
  <c r="E703" i="8"/>
  <c r="E704" i="8"/>
  <c r="E705" i="8"/>
  <c r="E710" i="8"/>
  <c r="E712" i="8" s="1"/>
  <c r="E731" i="8"/>
  <c r="E733" i="8" s="1"/>
  <c r="E737" i="8"/>
  <c r="E739" i="8" s="1"/>
  <c r="E762" i="8"/>
  <c r="E763" i="8"/>
  <c r="E769" i="8"/>
  <c r="E770" i="8"/>
  <c r="E743" i="8"/>
  <c r="E745" i="8" s="1"/>
  <c r="E749" i="8"/>
  <c r="E750" i="8"/>
  <c r="E756" i="8"/>
  <c r="E758" i="8" s="1"/>
  <c r="E776" i="8"/>
  <c r="E778" i="8" s="1"/>
  <c r="E782" i="8"/>
  <c r="E784" i="8" s="1"/>
  <c r="E812" i="8"/>
  <c r="E813" i="8"/>
  <c r="E814" i="8"/>
  <c r="E815" i="8"/>
  <c r="E821" i="8"/>
  <c r="E822" i="8"/>
  <c r="E823" i="8"/>
  <c r="E824" i="8"/>
  <c r="E788" i="8"/>
  <c r="E790" i="8" s="1"/>
  <c r="E794" i="8"/>
  <c r="E795" i="8"/>
  <c r="E796" i="8"/>
  <c r="E797" i="8"/>
  <c r="E803" i="8"/>
  <c r="E804" i="8"/>
  <c r="E805" i="8"/>
  <c r="E806" i="8"/>
  <c r="E830" i="8"/>
  <c r="E831" i="8"/>
  <c r="E832" i="8"/>
  <c r="E833" i="8"/>
  <c r="E839" i="8"/>
  <c r="E840" i="8"/>
  <c r="E841" i="8"/>
  <c r="E842" i="8"/>
  <c r="E848" i="8"/>
  <c r="E849" i="8"/>
  <c r="E850" i="8"/>
  <c r="E851" i="8"/>
  <c r="E852" i="8"/>
  <c r="E853" i="8"/>
  <c r="E860" i="8"/>
  <c r="C861" i="8"/>
  <c r="E861" i="8" s="1"/>
  <c r="E868" i="8"/>
  <c r="E870" i="8" s="1"/>
  <c r="E875" i="8"/>
  <c r="E877" i="8" s="1"/>
  <c r="E882" i="8"/>
  <c r="E884" i="8" s="1"/>
  <c r="E889" i="8"/>
  <c r="C890" i="8"/>
  <c r="E890" i="8" s="1"/>
  <c r="E896" i="8"/>
  <c r="E897" i="8"/>
  <c r="C898" i="8"/>
  <c r="E898" i="8" s="1"/>
  <c r="E7" i="8"/>
  <c r="E9" i="8" s="1"/>
  <c r="E13" i="8"/>
  <c r="E15" i="8" s="1"/>
  <c r="E37" i="8"/>
  <c r="E39" i="8" s="1"/>
  <c r="E906" i="8"/>
  <c r="E924" i="8"/>
  <c r="E930" i="8"/>
  <c r="E936" i="8"/>
  <c r="E948" i="8"/>
  <c r="E966" i="8"/>
  <c r="E8" i="23" l="1"/>
  <c r="E46" i="23" s="1"/>
  <c r="E156" i="19"/>
  <c r="E92" i="19"/>
  <c r="E88" i="19"/>
  <c r="E79" i="19"/>
  <c r="E71" i="19"/>
  <c r="E55" i="19"/>
  <c r="E53" i="19"/>
  <c r="E171" i="19"/>
  <c r="E165" i="19"/>
  <c r="E163" i="19"/>
  <c r="E160" i="19"/>
  <c r="E155" i="19"/>
  <c r="E134" i="19"/>
  <c r="E126" i="19"/>
  <c r="E109" i="19"/>
  <c r="E103" i="19"/>
  <c r="E99" i="19"/>
  <c r="E97" i="19"/>
  <c r="E95" i="19"/>
  <c r="E91" i="19"/>
  <c r="E82" i="19"/>
  <c r="E78" i="19"/>
  <c r="E74" i="19"/>
  <c r="E70" i="19"/>
  <c r="E65" i="19"/>
  <c r="E61" i="19"/>
  <c r="E47" i="19"/>
  <c r="E34" i="19"/>
  <c r="E117" i="19"/>
  <c r="E114" i="19"/>
  <c r="E104" i="19"/>
  <c r="E96" i="19"/>
  <c r="E75" i="19"/>
  <c r="E67" i="19"/>
  <c r="E48" i="19"/>
  <c r="E26" i="19"/>
  <c r="E21" i="19"/>
  <c r="E153" i="19"/>
  <c r="E129" i="19"/>
  <c r="E123" i="19"/>
  <c r="E106" i="19"/>
  <c r="E100" i="19"/>
  <c r="E94" i="19"/>
  <c r="E90" i="19"/>
  <c r="E87" i="19"/>
  <c r="E81" i="19"/>
  <c r="E77" i="19"/>
  <c r="E73" i="19"/>
  <c r="E69" i="19"/>
  <c r="E64" i="19"/>
  <c r="E60" i="19"/>
  <c r="E46" i="19"/>
  <c r="E37" i="19"/>
  <c r="E35" i="19"/>
  <c r="L39" i="19"/>
  <c r="H39" i="19"/>
  <c r="M39" i="19" s="1"/>
  <c r="E135" i="19"/>
  <c r="E110" i="19"/>
  <c r="E98" i="19"/>
  <c r="E83" i="19"/>
  <c r="E62" i="19"/>
  <c r="E38" i="19"/>
  <c r="E168" i="19"/>
  <c r="E164" i="19"/>
  <c r="E139" i="19"/>
  <c r="E122" i="19"/>
  <c r="E111" i="19"/>
  <c r="E105" i="19"/>
  <c r="E102" i="19"/>
  <c r="E93" i="19"/>
  <c r="E89" i="19"/>
  <c r="E86" i="19"/>
  <c r="E80" i="19"/>
  <c r="E76" i="19"/>
  <c r="E72" i="19"/>
  <c r="E68" i="19"/>
  <c r="E63" i="19"/>
  <c r="E56" i="19"/>
  <c r="E44" i="19"/>
  <c r="E31" i="19"/>
  <c r="E58" i="19"/>
  <c r="H57" i="19"/>
  <c r="M57" i="19" s="1"/>
  <c r="L57" i="19"/>
  <c r="L32" i="19"/>
  <c r="H32" i="19"/>
  <c r="M32" i="19" s="1"/>
  <c r="L29" i="19"/>
  <c r="L27" i="19" s="1"/>
  <c r="H29" i="19"/>
  <c r="M29" i="19" s="1"/>
  <c r="M27" i="19" s="1"/>
  <c r="J171" i="19"/>
  <c r="K171" i="19" s="1"/>
  <c r="F171" i="13"/>
  <c r="G171" i="13" s="1"/>
  <c r="H171" i="13" s="1"/>
  <c r="J170" i="19"/>
  <c r="K170" i="19" s="1"/>
  <c r="F170" i="13"/>
  <c r="G170" i="13" s="1"/>
  <c r="H170" i="13" s="1"/>
  <c r="J168" i="19"/>
  <c r="K168" i="19" s="1"/>
  <c r="F168" i="13"/>
  <c r="G168" i="13" s="1"/>
  <c r="H168" i="13" s="1"/>
  <c r="J169" i="19"/>
  <c r="K169" i="19" s="1"/>
  <c r="F169" i="13"/>
  <c r="G169" i="13" s="1"/>
  <c r="H169" i="13" s="1"/>
  <c r="E808" i="8"/>
  <c r="E799" i="8"/>
  <c r="E855" i="8"/>
  <c r="E835" i="8"/>
  <c r="E772" i="8"/>
  <c r="E727" i="8"/>
  <c r="E706" i="8"/>
  <c r="E632" i="8"/>
  <c r="E900" i="8"/>
  <c r="E863" i="8"/>
  <c r="E844" i="8"/>
  <c r="E817" i="8"/>
  <c r="E752" i="8"/>
  <c r="E765" i="8"/>
  <c r="E720" i="8"/>
  <c r="E892" i="8"/>
  <c r="E236" i="8"/>
  <c r="E237" i="8" s="1"/>
  <c r="E165" i="8"/>
  <c r="E826" i="8"/>
  <c r="E182" i="8"/>
  <c r="E245" i="8"/>
  <c r="B184" i="8"/>
  <c r="A195" i="8" s="1"/>
  <c r="B130" i="8"/>
  <c r="A136" i="8" s="1"/>
  <c r="B138" i="8"/>
  <c r="A142" i="8" s="1"/>
  <c r="B499" i="8"/>
  <c r="A503" i="8" s="1"/>
  <c r="B347" i="8"/>
  <c r="A351" i="8" s="1"/>
  <c r="E972" i="8"/>
  <c r="B968" i="8"/>
  <c r="A972" i="8" s="1"/>
  <c r="B962" i="8"/>
  <c r="A966" i="8" s="1"/>
  <c r="E960" i="8"/>
  <c r="B956" i="8"/>
  <c r="A960" i="8" s="1"/>
  <c r="E954" i="8"/>
  <c r="B950" i="8"/>
  <c r="A954" i="8" s="1"/>
  <c r="B944" i="8"/>
  <c r="A948" i="8" s="1"/>
  <c r="E942" i="8"/>
  <c r="B938" i="8"/>
  <c r="A942" i="8" s="1"/>
  <c r="B932" i="8"/>
  <c r="A936" i="8" s="1"/>
  <c r="B926" i="8"/>
  <c r="A930" i="8" s="1"/>
  <c r="B920" i="8"/>
  <c r="A924" i="8" s="1"/>
  <c r="B914" i="8"/>
  <c r="A918" i="8" s="1"/>
  <c r="E918" i="8"/>
  <c r="B908" i="8"/>
  <c r="A912" i="8" s="1"/>
  <c r="E912" i="8"/>
  <c r="B902" i="8"/>
  <c r="A906" i="8" s="1"/>
  <c r="E43" i="19" l="1"/>
  <c r="E157" i="19"/>
  <c r="E128" i="19"/>
  <c r="E158" i="19"/>
  <c r="E142" i="19"/>
  <c r="E147" i="19"/>
  <c r="H44" i="19"/>
  <c r="M44" i="19" s="1"/>
  <c r="L44" i="19"/>
  <c r="L63" i="19"/>
  <c r="H63" i="19"/>
  <c r="M63" i="19" s="1"/>
  <c r="H72" i="19"/>
  <c r="M72" i="19" s="1"/>
  <c r="L72" i="19"/>
  <c r="H80" i="19"/>
  <c r="M80" i="19" s="1"/>
  <c r="L80" i="19"/>
  <c r="H89" i="19"/>
  <c r="M89" i="19" s="1"/>
  <c r="L89" i="19"/>
  <c r="H102" i="19"/>
  <c r="M102" i="19" s="1"/>
  <c r="L102" i="19"/>
  <c r="L105" i="19"/>
  <c r="H105" i="19"/>
  <c r="M105" i="19" s="1"/>
  <c r="H122" i="19"/>
  <c r="M122" i="19" s="1"/>
  <c r="L122" i="19"/>
  <c r="L67" i="19"/>
  <c r="H67" i="19"/>
  <c r="M67" i="19" s="1"/>
  <c r="H96" i="19"/>
  <c r="M96" i="19" s="1"/>
  <c r="L96" i="19"/>
  <c r="L104" i="19"/>
  <c r="H104" i="19"/>
  <c r="M104" i="19" s="1"/>
  <c r="L114" i="19"/>
  <c r="H114" i="19"/>
  <c r="M114" i="19" s="1"/>
  <c r="H117" i="19"/>
  <c r="M117" i="19" s="1"/>
  <c r="L117" i="19"/>
  <c r="E51" i="19"/>
  <c r="E41" i="19"/>
  <c r="E119" i="19"/>
  <c r="E148" i="19"/>
  <c r="E101" i="19"/>
  <c r="E116" i="19"/>
  <c r="E149" i="19"/>
  <c r="L139" i="19"/>
  <c r="H139" i="19"/>
  <c r="M139" i="19" s="1"/>
  <c r="L164" i="19"/>
  <c r="H164" i="19"/>
  <c r="M164" i="19" s="1"/>
  <c r="L168" i="19"/>
  <c r="L166" i="19" s="1"/>
  <c r="H168" i="19"/>
  <c r="M168" i="19" s="1"/>
  <c r="M166" i="19" s="1"/>
  <c r="L35" i="19"/>
  <c r="H35" i="19"/>
  <c r="M35" i="19" s="1"/>
  <c r="M33" i="19" s="1"/>
  <c r="L37" i="19"/>
  <c r="H37" i="19"/>
  <c r="M37" i="19" s="1"/>
  <c r="L46" i="19"/>
  <c r="H46" i="19"/>
  <c r="M46" i="19" s="1"/>
  <c r="H60" i="19"/>
  <c r="M60" i="19" s="1"/>
  <c r="L60" i="19"/>
  <c r="O60" i="19"/>
  <c r="H64" i="19"/>
  <c r="M64" i="19" s="1"/>
  <c r="L64" i="19"/>
  <c r="H69" i="19"/>
  <c r="M69" i="19" s="1"/>
  <c r="L69" i="19"/>
  <c r="L73" i="19"/>
  <c r="H73" i="19"/>
  <c r="M73" i="19" s="1"/>
  <c r="H77" i="19"/>
  <c r="M77" i="19" s="1"/>
  <c r="L77" i="19"/>
  <c r="L81" i="19"/>
  <c r="H81" i="19"/>
  <c r="M81" i="19" s="1"/>
  <c r="H87" i="19"/>
  <c r="M87" i="19" s="1"/>
  <c r="L87" i="19"/>
  <c r="H90" i="19"/>
  <c r="M90" i="19" s="1"/>
  <c r="L90" i="19"/>
  <c r="L94" i="19"/>
  <c r="H94" i="19"/>
  <c r="M94" i="19" s="1"/>
  <c r="L100" i="19"/>
  <c r="H100" i="19"/>
  <c r="M100" i="19" s="1"/>
  <c r="H106" i="19"/>
  <c r="M106" i="19" s="1"/>
  <c r="L106" i="19"/>
  <c r="L123" i="19"/>
  <c r="H123" i="19"/>
  <c r="M123" i="19" s="1"/>
  <c r="H34" i="19"/>
  <c r="M34" i="19" s="1"/>
  <c r="L34" i="19"/>
  <c r="L33" i="19" s="1"/>
  <c r="H47" i="19"/>
  <c r="M47" i="19" s="1"/>
  <c r="L47" i="19"/>
  <c r="H61" i="19"/>
  <c r="M61" i="19" s="1"/>
  <c r="L61" i="19"/>
  <c r="L65" i="19"/>
  <c r="H65" i="19"/>
  <c r="M65" i="19" s="1"/>
  <c r="L70" i="19"/>
  <c r="H70" i="19"/>
  <c r="M70" i="19" s="1"/>
  <c r="H74" i="19"/>
  <c r="M74" i="19" s="1"/>
  <c r="L74" i="19"/>
  <c r="H78" i="19"/>
  <c r="M78" i="19" s="1"/>
  <c r="L78" i="19"/>
  <c r="L82" i="19"/>
  <c r="H82" i="19"/>
  <c r="M82" i="19" s="1"/>
  <c r="L91" i="19"/>
  <c r="H91" i="19"/>
  <c r="M91" i="19" s="1"/>
  <c r="L95" i="19"/>
  <c r="H95" i="19"/>
  <c r="M95" i="19" s="1"/>
  <c r="L97" i="19"/>
  <c r="H97" i="19"/>
  <c r="M97" i="19" s="1"/>
  <c r="L99" i="19"/>
  <c r="H99" i="19"/>
  <c r="M99" i="19" s="1"/>
  <c r="L103" i="19"/>
  <c r="H103" i="19"/>
  <c r="M103" i="19" s="1"/>
  <c r="L109" i="19"/>
  <c r="H109" i="19"/>
  <c r="M109" i="19" s="1"/>
  <c r="L126" i="19"/>
  <c r="H126" i="19"/>
  <c r="M126" i="19" s="1"/>
  <c r="L134" i="19"/>
  <c r="H134" i="19"/>
  <c r="M134" i="19" s="1"/>
  <c r="E145" i="19"/>
  <c r="E144" i="19"/>
  <c r="L31" i="19"/>
  <c r="L30" i="19" s="1"/>
  <c r="H31" i="19"/>
  <c r="M31" i="19" s="1"/>
  <c r="M30" i="19" s="1"/>
  <c r="H56" i="19"/>
  <c r="M56" i="19" s="1"/>
  <c r="L56" i="19"/>
  <c r="L68" i="19"/>
  <c r="H68" i="19"/>
  <c r="M68" i="19" s="1"/>
  <c r="L76" i="19"/>
  <c r="H76" i="19"/>
  <c r="M76" i="19" s="1"/>
  <c r="L86" i="19"/>
  <c r="H86" i="19"/>
  <c r="M86" i="19" s="1"/>
  <c r="H93" i="19"/>
  <c r="M93" i="19" s="1"/>
  <c r="L93" i="19"/>
  <c r="L111" i="19"/>
  <c r="H111" i="19"/>
  <c r="M111" i="19" s="1"/>
  <c r="H48" i="19"/>
  <c r="M48" i="19" s="1"/>
  <c r="L48" i="19"/>
  <c r="L75" i="19"/>
  <c r="H75" i="19"/>
  <c r="M75" i="19" s="1"/>
  <c r="E48" i="23"/>
  <c r="E50" i="19"/>
  <c r="E131" i="19"/>
  <c r="E152" i="19"/>
  <c r="E120" i="19"/>
  <c r="E141" i="19"/>
  <c r="H129" i="19"/>
  <c r="M129" i="19" s="1"/>
  <c r="L129" i="19"/>
  <c r="L153" i="19"/>
  <c r="H153" i="19"/>
  <c r="M153" i="19" s="1"/>
  <c r="L21" i="19"/>
  <c r="L20" i="19" s="1"/>
  <c r="H21" i="19"/>
  <c r="M21" i="19" s="1"/>
  <c r="H26" i="19"/>
  <c r="M26" i="19" s="1"/>
  <c r="L26" i="19"/>
  <c r="H155" i="19"/>
  <c r="M155" i="19" s="1"/>
  <c r="L155" i="19"/>
  <c r="L160" i="19"/>
  <c r="H160" i="19"/>
  <c r="M160" i="19" s="1"/>
  <c r="M159" i="19" s="1"/>
  <c r="L163" i="19"/>
  <c r="H163" i="19"/>
  <c r="M163" i="19" s="1"/>
  <c r="H165" i="19"/>
  <c r="M165" i="19" s="1"/>
  <c r="L165" i="19"/>
  <c r="L171" i="19"/>
  <c r="H171" i="19"/>
  <c r="M171" i="19" s="1"/>
  <c r="H53" i="19"/>
  <c r="M53" i="19" s="1"/>
  <c r="L53" i="19"/>
  <c r="H55" i="19"/>
  <c r="M55" i="19" s="1"/>
  <c r="L55" i="19"/>
  <c r="L71" i="19"/>
  <c r="H71" i="19"/>
  <c r="M71" i="19" s="1"/>
  <c r="L79" i="19"/>
  <c r="H79" i="19"/>
  <c r="M79" i="19" s="1"/>
  <c r="L88" i="19"/>
  <c r="H88" i="19"/>
  <c r="M88" i="19" s="1"/>
  <c r="L92" i="19"/>
  <c r="H92" i="19"/>
  <c r="M92" i="19" s="1"/>
  <c r="L156" i="19"/>
  <c r="H156" i="19"/>
  <c r="M156" i="19" s="1"/>
  <c r="E132" i="19"/>
  <c r="L58" i="19"/>
  <c r="H58" i="19"/>
  <c r="M58" i="19" s="1"/>
  <c r="L38" i="19"/>
  <c r="H38" i="19"/>
  <c r="M38" i="19" s="1"/>
  <c r="H62" i="19"/>
  <c r="M62" i="19" s="1"/>
  <c r="L62" i="19"/>
  <c r="H83" i="19"/>
  <c r="M83" i="19" s="1"/>
  <c r="L83" i="19"/>
  <c r="L98" i="19"/>
  <c r="H98" i="19"/>
  <c r="M98" i="19" s="1"/>
  <c r="L110" i="19"/>
  <c r="H110" i="19"/>
  <c r="M110" i="19" s="1"/>
  <c r="L135" i="19"/>
  <c r="H135" i="19"/>
  <c r="M135" i="19" s="1"/>
  <c r="L36" i="19"/>
  <c r="J172" i="19"/>
  <c r="K172" i="19" s="1"/>
  <c r="F172" i="13"/>
  <c r="G172" i="13" s="1"/>
  <c r="H172" i="13" s="1"/>
  <c r="E250" i="8"/>
  <c r="E249" i="8"/>
  <c r="B894" i="8"/>
  <c r="A900" i="8" s="1"/>
  <c r="B886" i="8"/>
  <c r="A892" i="8" s="1"/>
  <c r="B879" i="8"/>
  <c r="A884" i="8" s="1"/>
  <c r="B872" i="8"/>
  <c r="A877" i="8" s="1"/>
  <c r="B865" i="8"/>
  <c r="A870" i="8" s="1"/>
  <c r="B857" i="8"/>
  <c r="A863" i="8" s="1"/>
  <c r="B846" i="8"/>
  <c r="A855" i="8" s="1"/>
  <c r="B837" i="8"/>
  <c r="A844" i="8" s="1"/>
  <c r="B828" i="8"/>
  <c r="A835" i="8" s="1"/>
  <c r="B819" i="8"/>
  <c r="A826" i="8" s="1"/>
  <c r="B810" i="8"/>
  <c r="A817" i="8" s="1"/>
  <c r="B801" i="8"/>
  <c r="A808" i="8" s="1"/>
  <c r="B792" i="8"/>
  <c r="A799" i="8" s="1"/>
  <c r="B786" i="8"/>
  <c r="A790" i="8" s="1"/>
  <c r="B780" i="8"/>
  <c r="A784" i="8" s="1"/>
  <c r="B774" i="8"/>
  <c r="A778" i="8" s="1"/>
  <c r="B767" i="8"/>
  <c r="A772" i="8" s="1"/>
  <c r="B760" i="8"/>
  <c r="A765" i="8" s="1"/>
  <c r="B754" i="8"/>
  <c r="A758" i="8" s="1"/>
  <c r="B747" i="8"/>
  <c r="A752" i="8" s="1"/>
  <c r="B741" i="8"/>
  <c r="A745" i="8" s="1"/>
  <c r="B735" i="8"/>
  <c r="A739" i="8" s="1"/>
  <c r="B729" i="8"/>
  <c r="A733" i="8" s="1"/>
  <c r="B722" i="8"/>
  <c r="A727" i="8" s="1"/>
  <c r="B714" i="8"/>
  <c r="A720" i="8" s="1"/>
  <c r="B708" i="8"/>
  <c r="A712" i="8" s="1"/>
  <c r="B701" i="8"/>
  <c r="A706" i="8" s="1"/>
  <c r="B695" i="8"/>
  <c r="A699" i="8" s="1"/>
  <c r="A697" i="8"/>
  <c r="B683" i="8"/>
  <c r="A693" i="8" s="1"/>
  <c r="B677" i="8"/>
  <c r="A681" i="8" s="1"/>
  <c r="B671" i="8"/>
  <c r="A675" i="8" s="1"/>
  <c r="B665" i="8"/>
  <c r="A669" i="8" s="1"/>
  <c r="B659" i="8"/>
  <c r="A663" i="8" s="1"/>
  <c r="B653" i="8"/>
  <c r="A657" i="8" s="1"/>
  <c r="B647" i="8"/>
  <c r="A651" i="8" s="1"/>
  <c r="B641" i="8"/>
  <c r="A645" i="8" s="1"/>
  <c r="B634" i="8"/>
  <c r="A639" i="8" s="1"/>
  <c r="B627" i="8"/>
  <c r="A632" i="8" s="1"/>
  <c r="B620" i="8"/>
  <c r="A625" i="8" s="1"/>
  <c r="B612" i="8"/>
  <c r="A618" i="8" s="1"/>
  <c r="B604" i="8"/>
  <c r="A610" i="8" s="1"/>
  <c r="B598" i="8"/>
  <c r="A602" i="8" s="1"/>
  <c r="B592" i="8"/>
  <c r="A596" i="8" s="1"/>
  <c r="B586" i="8"/>
  <c r="A590" i="8" s="1"/>
  <c r="B580" i="8"/>
  <c r="A584" i="8" s="1"/>
  <c r="B574" i="8"/>
  <c r="A578" i="8" s="1"/>
  <c r="B568" i="8"/>
  <c r="A572" i="8" s="1"/>
  <c r="B562" i="8"/>
  <c r="A566" i="8" s="1"/>
  <c r="B555" i="8"/>
  <c r="A560" i="8" s="1"/>
  <c r="B544" i="8"/>
  <c r="A553" i="8" s="1"/>
  <c r="B534" i="8"/>
  <c r="A542" i="8" s="1"/>
  <c r="B525" i="8"/>
  <c r="A533" i="8" s="1"/>
  <c r="B515" i="8"/>
  <c r="A523" i="8" s="1"/>
  <c r="B504" i="8"/>
  <c r="A508" i="8" s="1"/>
  <c r="B493" i="8"/>
  <c r="A497" i="8" s="1"/>
  <c r="B487" i="8"/>
  <c r="A491" i="8" s="1"/>
  <c r="B481" i="8"/>
  <c r="A485" i="8" s="1"/>
  <c r="B474" i="8"/>
  <c r="A479" i="8" s="1"/>
  <c r="B464" i="8"/>
  <c r="A472" i="8" s="1"/>
  <c r="B457" i="8"/>
  <c r="A462" i="8" s="1"/>
  <c r="B451" i="8"/>
  <c r="A455" i="8" s="1"/>
  <c r="B439" i="8"/>
  <c r="A449" i="8" s="1"/>
  <c r="B427" i="8"/>
  <c r="A437" i="8" s="1"/>
  <c r="B415" i="8"/>
  <c r="A425" i="8" s="1"/>
  <c r="B402" i="8"/>
  <c r="A413" i="8" s="1"/>
  <c r="B390" i="8"/>
  <c r="A400" i="8" s="1"/>
  <c r="B378" i="8"/>
  <c r="A388" i="8" s="1"/>
  <c r="B366" i="8"/>
  <c r="A376" i="8" s="1"/>
  <c r="B353" i="8"/>
  <c r="A364" i="8" s="1"/>
  <c r="B341" i="8"/>
  <c r="A345" i="8" s="1"/>
  <c r="B335" i="8"/>
  <c r="A339" i="8" s="1"/>
  <c r="B329" i="8"/>
  <c r="A333" i="8" s="1"/>
  <c r="B321" i="8"/>
  <c r="A327" i="8" s="1"/>
  <c r="B312" i="8"/>
  <c r="A319" i="8" s="1"/>
  <c r="E310" i="8"/>
  <c r="B304" i="8"/>
  <c r="A310" i="8" s="1"/>
  <c r="B268" i="8"/>
  <c r="A278" i="8" s="1"/>
  <c r="B262" i="8"/>
  <c r="A266" i="8" s="1"/>
  <c r="B247" i="8"/>
  <c r="A252" i="8" s="1"/>
  <c r="B239" i="8"/>
  <c r="A245" i="8" s="1"/>
  <c r="B215" i="8"/>
  <c r="A236" i="8" s="1"/>
  <c r="B209" i="8"/>
  <c r="B203" i="8"/>
  <c r="B197" i="8"/>
  <c r="B177" i="8"/>
  <c r="A182" i="8" s="1"/>
  <c r="C169" i="8"/>
  <c r="E169" i="8" s="1"/>
  <c r="C170" i="8"/>
  <c r="E170" i="8" s="1"/>
  <c r="C171" i="8"/>
  <c r="E171" i="8" s="1"/>
  <c r="C172" i="8"/>
  <c r="E172" i="8" s="1"/>
  <c r="C173" i="8"/>
  <c r="E173" i="8" s="1"/>
  <c r="C174" i="8"/>
  <c r="E174" i="8" s="1"/>
  <c r="B167" i="8"/>
  <c r="A175" i="8" s="1"/>
  <c r="B144" i="8"/>
  <c r="A165" i="8" s="1"/>
  <c r="B122" i="8"/>
  <c r="A128" i="8" s="1"/>
  <c r="B99" i="8"/>
  <c r="A120" i="8" s="1"/>
  <c r="B76" i="8"/>
  <c r="A97" i="8" s="1"/>
  <c r="B70" i="8"/>
  <c r="A74" i="8" s="1"/>
  <c r="B47" i="8"/>
  <c r="A68" i="8" s="1"/>
  <c r="A45" i="8"/>
  <c r="B35" i="8"/>
  <c r="A39" i="8" s="1"/>
  <c r="B29" i="8"/>
  <c r="A33" i="8" s="1"/>
  <c r="B23" i="8"/>
  <c r="A27" i="8" s="1"/>
  <c r="B17" i="8"/>
  <c r="A21" i="8" s="1"/>
  <c r="B11" i="8"/>
  <c r="A15" i="8" s="1"/>
  <c r="B5" i="8"/>
  <c r="A9" i="8" s="1"/>
  <c r="F24" i="23" l="1"/>
  <c r="L159" i="19"/>
  <c r="M45" i="19"/>
  <c r="H147" i="19"/>
  <c r="M147" i="19" s="1"/>
  <c r="L147" i="19"/>
  <c r="M59" i="19"/>
  <c r="L132" i="19"/>
  <c r="H132" i="19"/>
  <c r="M132" i="19" s="1"/>
  <c r="L54" i="19"/>
  <c r="L141" i="19"/>
  <c r="H141" i="19"/>
  <c r="M141" i="19" s="1"/>
  <c r="L120" i="19"/>
  <c r="H120" i="19"/>
  <c r="M120" i="19" s="1"/>
  <c r="L152" i="19"/>
  <c r="H152" i="19"/>
  <c r="M152" i="19" s="1"/>
  <c r="L131" i="19"/>
  <c r="H131" i="19"/>
  <c r="M131" i="19" s="1"/>
  <c r="H50" i="19"/>
  <c r="M50" i="19" s="1"/>
  <c r="L50" i="19"/>
  <c r="L144" i="19"/>
  <c r="H144" i="19"/>
  <c r="M144" i="19" s="1"/>
  <c r="L145" i="19"/>
  <c r="H145" i="19"/>
  <c r="M145" i="19" s="1"/>
  <c r="L149" i="19"/>
  <c r="L136" i="19" s="1"/>
  <c r="H149" i="19"/>
  <c r="M149" i="19" s="1"/>
  <c r="H116" i="19"/>
  <c r="M116" i="19" s="1"/>
  <c r="L116" i="19"/>
  <c r="L101" i="19"/>
  <c r="L85" i="19" s="1"/>
  <c r="H101" i="19"/>
  <c r="M101" i="19" s="1"/>
  <c r="H148" i="19"/>
  <c r="M148" i="19" s="1"/>
  <c r="L148" i="19"/>
  <c r="M66" i="19"/>
  <c r="H142" i="19"/>
  <c r="M142" i="19" s="1"/>
  <c r="L142" i="19"/>
  <c r="H158" i="19"/>
  <c r="M158" i="19" s="1"/>
  <c r="L158" i="19"/>
  <c r="L128" i="19"/>
  <c r="L124" i="19" s="1"/>
  <c r="H128" i="19"/>
  <c r="M128" i="19" s="1"/>
  <c r="M124" i="19" s="1"/>
  <c r="L157" i="19"/>
  <c r="H157" i="19"/>
  <c r="M157" i="19" s="1"/>
  <c r="H43" i="19"/>
  <c r="M43" i="19" s="1"/>
  <c r="L43" i="19"/>
  <c r="M112" i="19"/>
  <c r="M54" i="19"/>
  <c r="M20" i="19"/>
  <c r="L45" i="19"/>
  <c r="L59" i="19"/>
  <c r="M36" i="19"/>
  <c r="L119" i="19"/>
  <c r="H119" i="19"/>
  <c r="M119" i="19" s="1"/>
  <c r="L41" i="19"/>
  <c r="L40" i="19" s="1"/>
  <c r="H41" i="19"/>
  <c r="M41" i="19" s="1"/>
  <c r="M40" i="19" s="1"/>
  <c r="H51" i="19"/>
  <c r="M51" i="19" s="1"/>
  <c r="L51" i="19"/>
  <c r="L66" i="19"/>
  <c r="M85" i="19"/>
  <c r="J167" i="19"/>
  <c r="K167" i="19" s="1"/>
  <c r="F167" i="13"/>
  <c r="G167" i="13" s="1"/>
  <c r="H167" i="13" s="1"/>
  <c r="H159" i="13" s="1"/>
  <c r="H174" i="13" s="1"/>
  <c r="E252" i="8"/>
  <c r="E175" i="8"/>
  <c r="C45" i="23" l="1"/>
  <c r="L112" i="19"/>
  <c r="E52" i="19"/>
  <c r="F12" i="23"/>
  <c r="M136" i="19"/>
  <c r="E667" i="8"/>
  <c r="E669" i="8" s="1"/>
  <c r="D39" i="23" l="1"/>
  <c r="D41" i="23"/>
  <c r="G46" i="23"/>
  <c r="F46" i="23"/>
  <c r="D33" i="23"/>
  <c r="D31" i="23"/>
  <c r="D35" i="23"/>
  <c r="D37" i="23"/>
  <c r="D17" i="23"/>
  <c r="D19" i="23"/>
  <c r="D21" i="23"/>
  <c r="D11" i="23"/>
  <c r="D5" i="23"/>
  <c r="L52" i="19"/>
  <c r="L49" i="19" s="1"/>
  <c r="H52" i="19"/>
  <c r="M52" i="19" s="1"/>
  <c r="M49" i="19" s="1"/>
  <c r="E108" i="19"/>
  <c r="D23" i="23"/>
  <c r="D43" i="23"/>
  <c r="D25" i="23"/>
  <c r="D9" i="23"/>
  <c r="D13" i="23"/>
  <c r="D7" i="23"/>
  <c r="D27" i="23"/>
  <c r="E47" i="23"/>
  <c r="E49" i="23" s="1"/>
  <c r="D29" i="23"/>
  <c r="D15" i="23"/>
  <c r="F48" i="23" l="1"/>
  <c r="F47" i="23"/>
  <c r="H108" i="19"/>
  <c r="M108" i="19" s="1"/>
  <c r="M107" i="19" s="1"/>
  <c r="M174" i="19" s="1"/>
  <c r="L108" i="19"/>
  <c r="L107" i="19" s="1"/>
  <c r="L174" i="19" s="1"/>
  <c r="G48" i="23" l="1"/>
  <c r="F49" i="23"/>
  <c r="B65" i="13"/>
  <c r="B65" i="19"/>
  <c r="B65" i="15"/>
  <c r="I47" i="23" l="1"/>
  <c r="G47" i="23"/>
  <c r="G49" i="23"/>
  <c r="H48" i="23" l="1"/>
  <c r="H49" i="23" s="1"/>
  <c r="H47" i="23" l="1"/>
  <c r="I48" i="23"/>
  <c r="I49" i="23" s="1"/>
  <c r="J47" i="23"/>
  <c r="J48" i="23" l="1"/>
  <c r="J49" i="23" l="1"/>
  <c r="K47" i="23"/>
  <c r="K48" i="23" l="1"/>
  <c r="K49" i="23" l="1"/>
  <c r="L47" i="23"/>
  <c r="L48" i="23" l="1"/>
  <c r="L49" i="23" s="1"/>
</calcChain>
</file>

<file path=xl/sharedStrings.xml><?xml version="1.0" encoding="utf-8"?>
<sst xmlns="http://schemas.openxmlformats.org/spreadsheetml/2006/main" count="2739" uniqueCount="515">
  <si>
    <t>ITEM</t>
  </si>
  <si>
    <t>DESCRIÇÃO DO ITEM</t>
  </si>
  <si>
    <t>UNID</t>
  </si>
  <si>
    <t>QUANT</t>
  </si>
  <si>
    <t>PREÇO UNIT</t>
  </si>
  <si>
    <t>VALOR TOTAL</t>
  </si>
  <si>
    <t>Placa de obra em chapa zincada, instalada</t>
  </si>
  <si>
    <t>m2</t>
  </si>
  <si>
    <t>02 </t>
  </si>
  <si>
    <t>m3</t>
  </si>
  <si>
    <t>m</t>
  </si>
  <si>
    <t>un</t>
  </si>
  <si>
    <t>Ponto de água fria embutido, c/material pvc rígido soldável</t>
  </si>
  <si>
    <t>Ponto de esgoto com tubo de pvc rígido soldável de 100 mm (vaso sanitário)</t>
  </si>
  <si>
    <t>Saboneteira para sabão líquido</t>
  </si>
  <si>
    <t>Espelho plano 3mm</t>
  </si>
  <si>
    <t>SERVIÇOS COMPLEMENTARES</t>
  </si>
  <si>
    <t>Limpeza geral</t>
  </si>
  <si>
    <t>Obra:</t>
  </si>
  <si>
    <t>TOTAL DO CUSTO</t>
  </si>
  <si>
    <t>01.01</t>
  </si>
  <si>
    <t>01.03</t>
  </si>
  <si>
    <t>01.04</t>
  </si>
  <si>
    <t>02.01</t>
  </si>
  <si>
    <t>02.02</t>
  </si>
  <si>
    <t>03.01</t>
  </si>
  <si>
    <t>04.01</t>
  </si>
  <si>
    <t>04.02</t>
  </si>
  <si>
    <t>06.01</t>
  </si>
  <si>
    <t>SERVICOS PRELIMINARES</t>
  </si>
  <si>
    <t>BLOCO DE APOIO</t>
  </si>
  <si>
    <t>Serviços Preliminares</t>
  </si>
  <si>
    <t>02.01.01</t>
  </si>
  <si>
    <t>Serviços em Terra</t>
  </si>
  <si>
    <t>02.02.01</t>
  </si>
  <si>
    <t>02.03 </t>
  </si>
  <si>
    <t>Infra-estrutura</t>
  </si>
  <si>
    <t>02.03.03</t>
  </si>
  <si>
    <t>02.03.04</t>
  </si>
  <si>
    <t>Supra-estrutura</t>
  </si>
  <si>
    <t>Revestimentos</t>
  </si>
  <si>
    <t>Pavimentação</t>
  </si>
  <si>
    <t>Esquadrias</t>
  </si>
  <si>
    <t>Ponto de antena (tubulação seca)</t>
  </si>
  <si>
    <t>Poste de Jardim p/ entrada de energia</t>
  </si>
  <si>
    <t>Ponto de luz no teto, com eletroduto de pvc flexivel sanfonado embutido, completo</t>
  </si>
  <si>
    <t>Aterramento completo c/ haste copperweld 3/4" x 2,40m</t>
  </si>
  <si>
    <t>Instalações hidrossanitárias</t>
  </si>
  <si>
    <t>Ponto de esgoto com tubo de pvc rígido soldável de  40 mm (lavatórios)</t>
  </si>
  <si>
    <t>Caixa sifonada redonda 100x100x50mm</t>
  </si>
  <si>
    <r>
      <t xml:space="preserve">Registro de gaveta c/ canopla </t>
    </r>
    <r>
      <rPr>
        <sz val="10"/>
        <rFont val="Calibri"/>
        <family val="2"/>
      </rPr>
      <t>Ø</t>
    </r>
    <r>
      <rPr>
        <sz val="10"/>
        <rFont val="Arial"/>
        <family val="2"/>
      </rPr>
      <t xml:space="preserve"> 25mm</t>
    </r>
  </si>
  <si>
    <t>Porta papel toalha em pvc</t>
  </si>
  <si>
    <t>Porta papel higiênico</t>
  </si>
  <si>
    <t>Barra de apoio 80cm</t>
  </si>
  <si>
    <t>Pintura para exterior/interior, sobre paredes, com lixamento, aplicação de 01 demão de selador acrílico e 02 demãos de tinta acrílica convencional</t>
  </si>
  <si>
    <t>Pintura</t>
  </si>
  <si>
    <t>Pintura de acabamento com aplicação de 02 demãos de esmalte sintético sobre madeira</t>
  </si>
  <si>
    <t>ÁREA DO EQUIPAMENTO</t>
  </si>
  <si>
    <t>Locação piqueteada</t>
  </si>
  <si>
    <t>ESPAÇO MULTIUSO</t>
  </si>
  <si>
    <t>ÁREA EXTERNA (GERAL)</t>
  </si>
  <si>
    <t>Entrada de água com cavalete e hidrômetro</t>
  </si>
  <si>
    <t>73960/001 - sinapi</t>
  </si>
  <si>
    <t>Limpeza manual do terreno (c/ raspagem superficial)</t>
  </si>
  <si>
    <t>Locação de construção de edificação entre 200 e 1000 m2, inclusive execução de gabarito de madeira</t>
  </si>
  <si>
    <t>Escavação manual de cavas (fundações rasas=2,00 m)</t>
  </si>
  <si>
    <t>6430 - sinapi</t>
  </si>
  <si>
    <t>6456/orse + 98/orse</t>
  </si>
  <si>
    <t>Alvenaria de embasamento em tijolo cerâmico furado 10x20x20cm, 1 vez, assentado em argamassa traço 1:5 (cimento e areia), e=1cm</t>
  </si>
  <si>
    <t>73935/2-sinapi</t>
  </si>
  <si>
    <t>Alvenaria em tijolo cerâmico furado 10x20x20cm, 1/2 vez, assentado em argamassa traço 1:6 (cimento e areia), e=1cm</t>
  </si>
  <si>
    <t>73935/1 - sinapi</t>
  </si>
  <si>
    <t>Vergas 10X10cm em concreto pré-moldado fck=20MPa (preparo com betoneira), aço CA-60, bitola fina, inclusive formas tábua 3A</t>
  </si>
  <si>
    <t>74200/1 - sinapi</t>
  </si>
  <si>
    <t>73753/1</t>
  </si>
  <si>
    <t>Chapisco em  teto ou parede com argamassa traço 1:4 (cimento e areia), esp.=0,5cm, preparo mecânico</t>
  </si>
  <si>
    <t>5974 - sinapi</t>
  </si>
  <si>
    <t>Emboço paulista (massa única) de  teto ou parede, com argamassa traço 1:6 (cimento e areia) espessura 2,5cm, preparo manual</t>
  </si>
  <si>
    <t>73927/5 - sinapi</t>
  </si>
  <si>
    <t>Contrapiso em argamassa traço 1:3 (cimento e areia), esp.=2,5 cm, preparo mecânico</t>
  </si>
  <si>
    <t>73919/5 - sinapi</t>
  </si>
  <si>
    <t>73991/2 - sinapi</t>
  </si>
  <si>
    <t>1835/orse</t>
  </si>
  <si>
    <t>3547/orse</t>
  </si>
  <si>
    <t>74054/1 - sinapi</t>
  </si>
  <si>
    <t>3298/orse</t>
  </si>
  <si>
    <t>74042/1 - sinapi</t>
  </si>
  <si>
    <t xml:space="preserve">Luminária tipo spot de sobrepor p/ lâmpada incandescente ou fluorescente compacta, completa </t>
  </si>
  <si>
    <t>74094/1 - sinapi</t>
  </si>
  <si>
    <t>497/orse</t>
  </si>
  <si>
    <t>74130/1 - sinapi</t>
  </si>
  <si>
    <t>74130/2 - sinapi</t>
  </si>
  <si>
    <t>8077/orse</t>
  </si>
  <si>
    <t>Quadro de medição monofásica (até 6 kva) com caixa em noril</t>
  </si>
  <si>
    <t>337/orse</t>
  </si>
  <si>
    <t>9379/orse</t>
  </si>
  <si>
    <t>9163/orse</t>
  </si>
  <si>
    <t>73959/2 - sinapi</t>
  </si>
  <si>
    <t>1679/orse</t>
  </si>
  <si>
    <t>Ponto de esgoto com tubo de pvc rígido soldável de  50 mm (ventilacao, caixa sifonada)</t>
  </si>
  <si>
    <t>1678/orse</t>
  </si>
  <si>
    <t>73958/1 - sinapi</t>
  </si>
  <si>
    <t>72292 - sinapi</t>
  </si>
  <si>
    <t>74175/1 - sinapi</t>
  </si>
  <si>
    <t>Caixa d'agua de polietileno - instalada, exceto base de apoio, cap. 500 litros</t>
  </si>
  <si>
    <t>5047/orse</t>
  </si>
  <si>
    <t>Bacia sanitária com caixa de descarga acoplada c/ assento, conjunto de fixação, anel de vedação e engate plástico</t>
  </si>
  <si>
    <t>9017/orse</t>
  </si>
  <si>
    <t xml:space="preserve"> Lavatório com bancada em granito cinza andorinha, e = 2cm, dim 0.80x0.50, com 01 cuba de louça de embutir, sifão cromado, válvula cromada, torneira cromada, inclusive rodopia 7 cm, assentada</t>
  </si>
  <si>
    <t>8261/orse</t>
  </si>
  <si>
    <t>2051/orse</t>
  </si>
  <si>
    <t>7610/orse</t>
  </si>
  <si>
    <t>1888/orse</t>
  </si>
  <si>
    <t>2390/orse</t>
  </si>
  <si>
    <t>73659 + 74217/1 - sinapi</t>
  </si>
  <si>
    <t>4883/orse</t>
  </si>
  <si>
    <t>2296/orse</t>
  </si>
  <si>
    <t>3833/orse</t>
  </si>
  <si>
    <t>2313/orse</t>
  </si>
  <si>
    <t>4175/orse</t>
  </si>
  <si>
    <t>71/orse</t>
  </si>
  <si>
    <t>93/orse</t>
  </si>
  <si>
    <t>74197/1 - sinapi</t>
  </si>
  <si>
    <t>74198/1 - sinapi</t>
  </si>
  <si>
    <t>Fossa séptica em alvenaria de tijolo cerâmico maçico, dimensões externas 1,90X1,10X1,40m, 1.500 litros, revestida internamente com barra lisa, com tampa em concreto armado com espessura 8cm</t>
  </si>
  <si>
    <t>Sumidouro em alvenaria de tijolo cerãmico maciço, diâmetro 1,20m e altura 5,00m, com tampa em concreto armado diâmetro 1,40m e espessura 10cm</t>
  </si>
  <si>
    <t>und</t>
  </si>
  <si>
    <t>m²</t>
  </si>
  <si>
    <t>74209/001</t>
  </si>
  <si>
    <t>73948/016</t>
  </si>
  <si>
    <t>74077/002</t>
  </si>
  <si>
    <t>Aterro manual de áreas,com aquisição de material de jazida ou areia fina, com espalhamento e compactação</t>
  </si>
  <si>
    <t>Ponto de telefone, com eletroduto de pvc sanfonado embutido Ø 3/4"</t>
  </si>
  <si>
    <t>01.02</t>
  </si>
  <si>
    <t>02.02.02</t>
  </si>
  <si>
    <t>PREFEITURA MUNICIPAL DE PENEDO</t>
  </si>
  <si>
    <t>ESTADO DE ALAGOAS</t>
  </si>
  <si>
    <t>MUNICÍPIO: PENEDO/AL</t>
  </si>
  <si>
    <t>bdi -</t>
  </si>
  <si>
    <t xml:space="preserve">leis sociais - </t>
  </si>
  <si>
    <t>PLANILHA ORÇAMENTÁRIA</t>
  </si>
  <si>
    <t>CÓDIGO</t>
  </si>
  <si>
    <t>BDI</t>
  </si>
  <si>
    <t>m³</t>
  </si>
  <si>
    <t>M²</t>
  </si>
  <si>
    <t>M</t>
  </si>
  <si>
    <t>M³</t>
  </si>
  <si>
    <t>COMP.</t>
  </si>
  <si>
    <t>UND</t>
  </si>
  <si>
    <t>Barracão para Obras de médio parte reaproveitamento 2 vezes</t>
  </si>
  <si>
    <t xml:space="preserve">Ligação provisória de elétrica </t>
  </si>
  <si>
    <t>Ligação provisória de água</t>
  </si>
  <si>
    <t>Ligação provisória de esgoto</t>
  </si>
  <si>
    <t>Torneira de plástica para jardim</t>
  </si>
  <si>
    <t>Pintura de acabamento, com lixamento e aplicação de 02 demãos de tinta latex sobre forro de gesso</t>
  </si>
  <si>
    <t>MEMÓRIA DE CÁLCULO</t>
  </si>
  <si>
    <t xml:space="preserve">NOME DO CONTRATANTE: PREFEITURA MUNICIPAL DE PENEDO           </t>
  </si>
  <si>
    <t xml:space="preserve">OBRA: </t>
  </si>
  <si>
    <t>Descrição do serviço</t>
  </si>
  <si>
    <t>LARGURA</t>
  </si>
  <si>
    <t>ALTURA</t>
  </si>
  <si>
    <t>ÁREA</t>
  </si>
  <si>
    <t>und.</t>
  </si>
  <si>
    <t>PREÇO COM BDI</t>
  </si>
  <si>
    <t xml:space="preserve">Infra-estrutura </t>
  </si>
  <si>
    <t>RAMPA</t>
  </si>
  <si>
    <t>Acabamento</t>
  </si>
  <si>
    <t>Chapisco em teto ou parede com argamassa traço 1:4 (cimento e areia), esp=0,5cm , preparo mecânico</t>
  </si>
  <si>
    <t>Emboço paulista (massa única) de teto ou parede, com argamassa traço 1:6 (cimento e areia) esp= 2,5cm, preparo manual</t>
  </si>
  <si>
    <t>Ponto interruptor simples com eletroduto pvc 3/4" e caixa 4X2"</t>
  </si>
  <si>
    <t>01.05</t>
  </si>
  <si>
    <t>01.06</t>
  </si>
  <si>
    <t>03</t>
  </si>
  <si>
    <t>04</t>
  </si>
  <si>
    <t>05</t>
  </si>
  <si>
    <t>05.01</t>
  </si>
  <si>
    <t>06</t>
  </si>
  <si>
    <t>06.02</t>
  </si>
  <si>
    <t>07</t>
  </si>
  <si>
    <t>07.01</t>
  </si>
  <si>
    <t>07.02</t>
  </si>
  <si>
    <t>08</t>
  </si>
  <si>
    <t>08.01</t>
  </si>
  <si>
    <t>08.03</t>
  </si>
  <si>
    <t>09</t>
  </si>
  <si>
    <t>09.01</t>
  </si>
  <si>
    <t>09.02</t>
  </si>
  <si>
    <t>09.03</t>
  </si>
  <si>
    <t>09.08</t>
  </si>
  <si>
    <t>09.09</t>
  </si>
  <si>
    <t>09.10</t>
  </si>
  <si>
    <t>09.11</t>
  </si>
  <si>
    <t>09.12</t>
  </si>
  <si>
    <t>09.13</t>
  </si>
  <si>
    <t>09.14</t>
  </si>
  <si>
    <t>09.15</t>
  </si>
  <si>
    <t>10.01</t>
  </si>
  <si>
    <t>10.02</t>
  </si>
  <si>
    <t>10.03</t>
  </si>
  <si>
    <t>10.04</t>
  </si>
  <si>
    <t>10.06</t>
  </si>
  <si>
    <t>10.08</t>
  </si>
  <si>
    <t>10.09</t>
  </si>
  <si>
    <t>10.10</t>
  </si>
  <si>
    <t>10.11</t>
  </si>
  <si>
    <t>10.12</t>
  </si>
  <si>
    <t>10.13</t>
  </si>
  <si>
    <t>10.14</t>
  </si>
  <si>
    <t>10.15</t>
  </si>
  <si>
    <t>10.16</t>
  </si>
  <si>
    <t>10.17</t>
  </si>
  <si>
    <t>10.18</t>
  </si>
  <si>
    <t>10.19</t>
  </si>
  <si>
    <t>10.21</t>
  </si>
  <si>
    <t>11.1</t>
  </si>
  <si>
    <t>11.2</t>
  </si>
  <si>
    <t>11.3</t>
  </si>
  <si>
    <t>11.4</t>
  </si>
  <si>
    <t>12.1</t>
  </si>
  <si>
    <t>13.1</t>
  </si>
  <si>
    <t>14.1</t>
  </si>
  <si>
    <t>14.2</t>
  </si>
  <si>
    <t>15.1</t>
  </si>
  <si>
    <t>17.1</t>
  </si>
  <si>
    <t>18.1</t>
  </si>
  <si>
    <t>18.2</t>
  </si>
  <si>
    <t>19.1</t>
  </si>
  <si>
    <t>19.2</t>
  </si>
  <si>
    <t>21.1</t>
  </si>
  <si>
    <t>22.1</t>
  </si>
  <si>
    <t>22.2</t>
  </si>
  <si>
    <t>24.1</t>
  </si>
  <si>
    <t>DESCRIÇÃO DOS SERVIÇOS</t>
  </si>
  <si>
    <t>R$</t>
  </si>
  <si>
    <t>%</t>
  </si>
  <si>
    <t>VALOR (R$)</t>
  </si>
  <si>
    <t>% ITEM</t>
  </si>
  <si>
    <t>Valores totais</t>
  </si>
  <si>
    <t>DESEMBOLSO</t>
  </si>
  <si>
    <t>MENSAL</t>
  </si>
  <si>
    <t>ACUMULADO</t>
  </si>
  <si>
    <t>SERVIÇOS PRELIMINARES</t>
  </si>
  <si>
    <t>EMPREENDIMENTO : ACADEMIA DE SAÚDE - ROSETE- PENEDO /AL</t>
  </si>
  <si>
    <t>Locação de edificação - Bloco apoio</t>
  </si>
  <si>
    <t>PH1</t>
  </si>
  <si>
    <t>PH2</t>
  </si>
  <si>
    <t>PH3</t>
  </si>
  <si>
    <t>PH4</t>
  </si>
  <si>
    <t>PH5</t>
  </si>
  <si>
    <t>PH6</t>
  </si>
  <si>
    <t>PH7</t>
  </si>
  <si>
    <t>PV1</t>
  </si>
  <si>
    <t>PV2</t>
  </si>
  <si>
    <t>PV3</t>
  </si>
  <si>
    <t>PV4</t>
  </si>
  <si>
    <t>PV5</t>
  </si>
  <si>
    <t>PV6</t>
  </si>
  <si>
    <t>PV7</t>
  </si>
  <si>
    <t>PV8</t>
  </si>
  <si>
    <t>PV9</t>
  </si>
  <si>
    <t>PV10</t>
  </si>
  <si>
    <t>PV11</t>
  </si>
  <si>
    <t>PV12</t>
  </si>
  <si>
    <t>J1</t>
  </si>
  <si>
    <t>QUANT.</t>
  </si>
  <si>
    <t>COMPRIMENTO</t>
  </si>
  <si>
    <t>J2</t>
  </si>
  <si>
    <t>J3</t>
  </si>
  <si>
    <t>P1</t>
  </si>
  <si>
    <t>P2</t>
  </si>
  <si>
    <t>P3</t>
  </si>
  <si>
    <t>Cobertura</t>
  </si>
  <si>
    <t>Contraverga pré-moldada para vãos de até 1,5 M de comprimento</t>
  </si>
  <si>
    <t>Quantidade de alvenaria x2 vezes</t>
  </si>
  <si>
    <t>DML</t>
  </si>
  <si>
    <t>COPA</t>
  </si>
  <si>
    <t xml:space="preserve">W.C- FEM. </t>
  </si>
  <si>
    <t xml:space="preserve">W.C- MASC. </t>
  </si>
  <si>
    <t>Reboco em teto ou parede, com argamassa traço 1:6 (cimento e areia) espessura 2,5cm, preparo manual</t>
  </si>
  <si>
    <t xml:space="preserve">Chapisco </t>
  </si>
  <si>
    <t>Desconto de emboço</t>
  </si>
  <si>
    <t>Contrapiso em argamassa traço 1:4 (cimento e areia), esp.=2,0 cm, preparo mecânico</t>
  </si>
  <si>
    <t>área</t>
  </si>
  <si>
    <t>Depósto</t>
  </si>
  <si>
    <t>Sala de vivência</t>
  </si>
  <si>
    <t>Sala de orientação</t>
  </si>
  <si>
    <t>Copa</t>
  </si>
  <si>
    <t>W.c - feminino</t>
  </si>
  <si>
    <t>W.c - Masculino</t>
  </si>
  <si>
    <t>Hall</t>
  </si>
  <si>
    <t>DEPÓSITO</t>
  </si>
  <si>
    <t>SALA DE ORIENTAÇÃO</t>
  </si>
  <si>
    <t>W.C - FEMININO</t>
  </si>
  <si>
    <t>W.C - MASCULINO</t>
  </si>
  <si>
    <t xml:space="preserve">Sala de vivência </t>
  </si>
  <si>
    <t>Janela de madeira almofada (pivotante) inclusas guarnicões</t>
  </si>
  <si>
    <t xml:space="preserve">sala de vivência </t>
  </si>
  <si>
    <t>depósito</t>
  </si>
  <si>
    <t>HALL</t>
  </si>
  <si>
    <t>Fabricação e instalação de tesoura inteira em madeira  não aparelhada vão 9 M, para telha cerâmica ou de concreto, incluso içamento</t>
  </si>
  <si>
    <t>Ponto de tomada 2p+t, ABNT, de embutir, 20 A, com eletroduto de pvc flexível sanfonado embutido Ø 3/4", fio rigido 2,5mm² (fio 12), inclusive placa em pvc e aterramento</t>
  </si>
  <si>
    <t>Ponto de iluminação e tomada, residencial, incluindo interruptor simples e tomada 10A/250V, caixa elétrica, eletroduto, cabo, rasgo, quebra e chumabamento (excluindo luminária e lâmpada)</t>
  </si>
  <si>
    <t>Circuito 5</t>
  </si>
  <si>
    <t>Circuito 1</t>
  </si>
  <si>
    <t>Disjuntor monopolar 16A, fornecimento e instalação</t>
  </si>
  <si>
    <t>Disjuntor monopolar 25 A , fornecimento e instalação</t>
  </si>
  <si>
    <t>Circuito 3</t>
  </si>
  <si>
    <t>Circuito 8</t>
  </si>
  <si>
    <t>Disjuntor monopolar 20 A , fornecimento e instalação</t>
  </si>
  <si>
    <t>Circuito 2</t>
  </si>
  <si>
    <t>Circuito 4</t>
  </si>
  <si>
    <t>Circuito 6</t>
  </si>
  <si>
    <t>Circuito 7</t>
  </si>
  <si>
    <t>Circuito 9</t>
  </si>
  <si>
    <t>Ponto de tomada 3p para ar condicionado até 3000 va, com eletroduto de pvc flexível sanfonado embutido Ø 3/4", incluindo conjunto astop/30a-220v, inclusive aterramento</t>
  </si>
  <si>
    <t>W.C- FEM.</t>
  </si>
  <si>
    <t>W.C-MASC.</t>
  </si>
  <si>
    <t>VENTILAÇÃO</t>
  </si>
  <si>
    <t>Registro de gaveta bruto, latão roscável, 3/4", fornecimento e instalação</t>
  </si>
  <si>
    <t>w.c femin.</t>
  </si>
  <si>
    <t>w.c masc.</t>
  </si>
  <si>
    <t>Lavatório louça branca suspenso, 29,5x39cm ou equivalente, padrão popular - fornecimento e instalação</t>
  </si>
  <si>
    <t>sala de orientação</t>
  </si>
  <si>
    <t>w.c fem.</t>
  </si>
  <si>
    <t>largura</t>
  </si>
  <si>
    <t>altura</t>
  </si>
  <si>
    <t>comprimento</t>
  </si>
  <si>
    <t>Caixa de gordura simples em concreto pre- moldado DN 40MM com tampa</t>
  </si>
  <si>
    <t>área igual a do reboco</t>
  </si>
  <si>
    <t>área da laje w.c</t>
  </si>
  <si>
    <t>Pintura manual de tinta látex acrílica em teto, 02duas demãos</t>
  </si>
  <si>
    <t>área do equipamento</t>
  </si>
  <si>
    <t>área do espaço multiuso</t>
  </si>
  <si>
    <t>PAVIMENTAÇÃO</t>
  </si>
  <si>
    <t>pavimentação externa</t>
  </si>
  <si>
    <t>pavimentação externa- parte 1</t>
  </si>
  <si>
    <t>pavimentação externa-2</t>
  </si>
  <si>
    <t>pavimentação externa-3</t>
  </si>
  <si>
    <t>pavimentação externa-4</t>
  </si>
  <si>
    <t>Grama</t>
  </si>
  <si>
    <t>pavimentação externa-5</t>
  </si>
  <si>
    <t>pavimentação externa-6</t>
  </si>
  <si>
    <t xml:space="preserve">SALA DE VIVÊNCIA </t>
  </si>
  <si>
    <t>W.C FEM.</t>
  </si>
  <si>
    <t>W.C MASC.</t>
  </si>
  <si>
    <t xml:space="preserve">Rampa </t>
  </si>
  <si>
    <t>Lastro de concreto simples regularizado, fck=13,5 mpa,lançado e adensado, esp=8cm</t>
  </si>
  <si>
    <t>Trama de madeira composta por ripas, caibros e terças para telhados para telha cerâmica, capa-canal, incluso transporte vertical</t>
  </si>
  <si>
    <t>05.02</t>
  </si>
  <si>
    <t>Telhamento com telha cerâmica capa-canal, tipo colonial, com mais de 2 águas, inclusive trasnporte vertical</t>
  </si>
  <si>
    <t>Cinta de amarração de alvenaria moldada in loco em concreto</t>
  </si>
  <si>
    <t>cinta 1</t>
  </si>
  <si>
    <t>cinta 2</t>
  </si>
  <si>
    <t>cinta 3</t>
  </si>
  <si>
    <t>cinta 4</t>
  </si>
  <si>
    <t>Vidro temperado incvolor, esp= 6MM, fornecimento e instalação inclusive massa para vedação</t>
  </si>
  <si>
    <t>Quadro de distribuição (centro), embutir, em resina termoplastica, p/até 12 disjuntores s/barramento, padrão DIN</t>
  </si>
  <si>
    <t>Parte externa</t>
  </si>
  <si>
    <t>parte externa</t>
  </si>
  <si>
    <t>Janela de madeira para vidro, de correr, sem bandeira, inclusa guarnições</t>
  </si>
  <si>
    <t>área 1</t>
  </si>
  <si>
    <t>área lateral</t>
  </si>
  <si>
    <t xml:space="preserve">área </t>
  </si>
  <si>
    <t>Quant. De lados</t>
  </si>
  <si>
    <t>VEZES 02 LADOS</t>
  </si>
  <si>
    <t>EQUIPAMENTOS</t>
  </si>
  <si>
    <t>Disjuntor termomagnético monopolar padrão NEMA (Americano) 35 A 50A, fornecimento e instalação</t>
  </si>
  <si>
    <t>tesoura</t>
  </si>
  <si>
    <t>pavimentação área externa-4</t>
  </si>
  <si>
    <t xml:space="preserve">Placa externa  revestido de alumínio composto reynobond, com aplicação de adesivo vinil recorte oracal de alta durabilidade dupla face medindo (90x140cm) </t>
  </si>
  <si>
    <t>Placa de identificação em chapa de aço de 1,5 mm com acabamento em tinta altomotiva verde na frente, grafismo em serigrafia nas cores da marca do programa Academia da saúde medindo (8x24 cm)</t>
  </si>
  <si>
    <t>Placa de identificação em chapa de aço de 1,5 mm com acabamento em tinta altomotiva verde na frente, grafismo em serigrafia nas cores da marca do programa Academia da saúde medindo (12x24 cm)</t>
  </si>
  <si>
    <t>Placa de identificação em chapa de aço de 1,5 mm com acabamento em tinta altomotiva verde na frente, grafismo em serigrafia nas cores da marca do programa Academia da saúde medindo (16x16 cm)</t>
  </si>
  <si>
    <r>
      <t>Execução de equipamento denominado "</t>
    </r>
    <r>
      <rPr>
        <b/>
        <sz val="10"/>
        <rFont val="Arial"/>
        <family val="2"/>
      </rPr>
      <t>ESPALDAR DUPLO</t>
    </r>
    <r>
      <rPr>
        <sz val="10"/>
        <rFont val="Arial"/>
        <family val="2"/>
      </rPr>
      <t xml:space="preserve">", em tubo de ferro 2" e 1 1/2" com
pintura eletrostática na cor verde e azul, sendo dimensões e layout de acordo com prancha
02 - Programa Academia da Saúde. </t>
    </r>
  </si>
  <si>
    <r>
      <t>Execução de equipamento denominado "</t>
    </r>
    <r>
      <rPr>
        <b/>
        <sz val="10"/>
        <rFont val="Arial"/>
        <family val="2"/>
      </rPr>
      <t>BARRA ASSIMÉTRICA</t>
    </r>
    <r>
      <rPr>
        <sz val="10"/>
        <rFont val="Arial"/>
        <family val="2"/>
      </rPr>
      <t xml:space="preserve">", em tubo de ferro 2" e 1
1/2" com pintura eletrostática na cor verde e azul, sendo dimensões e layout de acordo
com prancha 05 - Programa Academia da Saúde. </t>
    </r>
  </si>
  <si>
    <r>
      <t>Execução de equipamento denominado "</t>
    </r>
    <r>
      <rPr>
        <b/>
        <sz val="10"/>
        <rFont val="Arial"/>
        <family val="2"/>
      </rPr>
      <t>BARRAS MARINHEIRO</t>
    </r>
    <r>
      <rPr>
        <sz val="10"/>
        <rFont val="Arial"/>
        <family val="2"/>
      </rPr>
      <t xml:space="preserve">", em tubo de ferro 2" e
pintura eletrostática na cor verde, sendo dimensões e layout de acordo com prancha 06 -
Programa Academia da Saúde. </t>
    </r>
  </si>
  <si>
    <t>04.03</t>
  </si>
  <si>
    <t>05.03</t>
  </si>
  <si>
    <t>06.03</t>
  </si>
  <si>
    <t>08.02</t>
  </si>
  <si>
    <t>08.04</t>
  </si>
  <si>
    <t>08.05</t>
  </si>
  <si>
    <t>09.04</t>
  </si>
  <si>
    <t>09.05</t>
  </si>
  <si>
    <t>09.06</t>
  </si>
  <si>
    <t>09.07</t>
  </si>
  <si>
    <t>09.16</t>
  </si>
  <si>
    <t>10.05</t>
  </si>
  <si>
    <t>10.07</t>
  </si>
  <si>
    <t>10.20</t>
  </si>
  <si>
    <t>15.2</t>
  </si>
  <si>
    <t>23.1</t>
  </si>
  <si>
    <t>23.2</t>
  </si>
  <si>
    <t>23.3</t>
  </si>
  <si>
    <t>24.1.1</t>
  </si>
  <si>
    <t>24.1.2</t>
  </si>
  <si>
    <t>25.1</t>
  </si>
  <si>
    <t>25.2</t>
  </si>
  <si>
    <t>25.3</t>
  </si>
  <si>
    <t>25.4</t>
  </si>
  <si>
    <t>26.1</t>
  </si>
  <si>
    <t>26.2</t>
  </si>
  <si>
    <t>26.3</t>
  </si>
  <si>
    <t>26.4</t>
  </si>
  <si>
    <t>26.5</t>
  </si>
  <si>
    <t>26.6</t>
  </si>
  <si>
    <t>27.1</t>
  </si>
  <si>
    <t>27.2</t>
  </si>
  <si>
    <t>27.3</t>
  </si>
  <si>
    <t>27.4</t>
  </si>
  <si>
    <t>27.5</t>
  </si>
  <si>
    <t>27.6</t>
  </si>
  <si>
    <t>27.7</t>
  </si>
  <si>
    <t>26.4 - CP 30</t>
  </si>
  <si>
    <t>26.5 - CP 31</t>
  </si>
  <si>
    <t>26.6- CP 32</t>
  </si>
  <si>
    <t>Gradil de ferro em barras quadradas de aço 3/8" na vertical, espaçamento 10cm, e duas barras chatas de 1" x 1/4" na horizontal aplicadas nas duas faces, inclusive portão</t>
  </si>
  <si>
    <t>08.06</t>
  </si>
  <si>
    <t>G1</t>
  </si>
  <si>
    <r>
      <t>Execução de equipamento denominado "</t>
    </r>
    <r>
      <rPr>
        <b/>
        <sz val="10"/>
        <rFont val="Arial"/>
        <family val="2"/>
      </rPr>
      <t>JOGO DE BARRA HORIZONTAL</t>
    </r>
    <r>
      <rPr>
        <sz val="10"/>
        <rFont val="Arial"/>
        <family val="2"/>
      </rPr>
      <t xml:space="preserve">", em tubo de ferro 2" e
pintura eletrostática na cor verde, sendo dimensões e layout de acordo com prancha 01 -
Programa Academia da Saúde. </t>
    </r>
  </si>
  <si>
    <t>Execução de conjunto de bancos, (dimensões de 0,45m x
1,60m) com base em concreto aparente, sendo espessura mínima de 15cm. Verificar
informações e layout de acordo com prancha 03 - Programa Academia da Saúde</t>
  </si>
  <si>
    <r>
      <t xml:space="preserve">Execução de equipamento denominado </t>
    </r>
    <r>
      <rPr>
        <b/>
        <sz val="10"/>
        <rFont val="Arial"/>
        <family val="2"/>
      </rPr>
      <t>"PRANCHA PARA ABDOMINAL</t>
    </r>
    <r>
      <rPr>
        <sz val="10"/>
        <rFont val="Arial"/>
        <family val="2"/>
      </rPr>
      <t xml:space="preserve">", em tubo de
ferro 2", prancha emconcreto e base em concreto aparente, sendo a pintura na cor amarela. Seguir dimensões e layout de acordo com prancha 04 -
Programa Academia da Saúde. </t>
    </r>
  </si>
  <si>
    <t>16.1</t>
  </si>
  <si>
    <t>Cabo de cobre flexível isolado, 10 MM²,anti-chama 450/750 V,para circuitos terminais - Fornecimento e instalação</t>
  </si>
  <si>
    <t>09.17</t>
  </si>
  <si>
    <t xml:space="preserve">QUANT. DE CABO </t>
  </si>
  <si>
    <t>Laje pre-moldada beta 12 P/3,5KN/M2 vão até 4,1M incluindo vigotas de tijolo armadura negativa capeamento 3CM concreto  15MPA escoramento materiais e mão de obra</t>
  </si>
  <si>
    <t>03.02</t>
  </si>
  <si>
    <t>03.03</t>
  </si>
  <si>
    <t>p1</t>
  </si>
  <si>
    <t>p2</t>
  </si>
  <si>
    <t>p3</t>
  </si>
  <si>
    <t>p4</t>
  </si>
  <si>
    <t>Concreto FCK = 20MPA, traço 1:2,7:3 (CIMENTO/ AREIA MÉDIA/ BRITA 1) preparo mecânico com betoneira 400 L.(Pilares de apoio)</t>
  </si>
  <si>
    <t>Paredes e forro</t>
  </si>
  <si>
    <t>Forro de gesso em placas de 60X60CM, ESP=1,2CM,inclusive fixação com arame</t>
  </si>
  <si>
    <t>04.04</t>
  </si>
  <si>
    <t>20.1</t>
  </si>
  <si>
    <t>Totem principal revestido de alumínio composto reynobond, com aplicação de adesivo vinil recorte oracal de alta durabilidade dupla face medindo (300x160cm)</t>
  </si>
  <si>
    <t>Concreto ciclópico FCK=10MPA 30% pedra de mão inclusive lançamento</t>
  </si>
  <si>
    <t>12.1.1</t>
  </si>
  <si>
    <t>13.2</t>
  </si>
  <si>
    <t>16.1.1</t>
  </si>
  <si>
    <t>17.2</t>
  </si>
  <si>
    <t>20.1.1</t>
  </si>
  <si>
    <t>20.1.1.1</t>
  </si>
  <si>
    <t>21.2</t>
  </si>
  <si>
    <t>Totem espaço multiuso e equipamento revestido de alumínio composto reynobond, com aplicação de adesivo vinil recorte oracal de alta durabilidade dupla face medindo (220x90cm)</t>
  </si>
  <si>
    <t>Piso em granilite, marmorite ou granitina espessura 8 mm, incluso juntas de dilatacao plasticas</t>
  </si>
  <si>
    <t>Rodapé em marmorite, altura 10CM</t>
  </si>
  <si>
    <t>Depósito</t>
  </si>
  <si>
    <t>Revestimento cerâmico para paredes internas, meia parede, ou parede inteira, placas grês ou semi-grês de 20x20 cm, para edificações habitacionais unifamiliar (casas) e edificações públicas padrão. af_11/2014</t>
  </si>
  <si>
    <t>06.04</t>
  </si>
  <si>
    <t>07.03</t>
  </si>
  <si>
    <t>07.04</t>
  </si>
  <si>
    <t>Porta em madeira de lei, almofadada, 0.80 x 2.10 m, inclusive batentes e ferragens</t>
  </si>
  <si>
    <t>08.01/CP 04</t>
  </si>
  <si>
    <t>08.02/CP 05</t>
  </si>
  <si>
    <t>Porta em madeira de lei, almofadada, 0.90 x 2.10 m, inclusive batentes e ferragens</t>
  </si>
  <si>
    <t>09.06-CP 09</t>
  </si>
  <si>
    <t>12.1.1-CP26</t>
  </si>
  <si>
    <t>20.1.1.1-CP26</t>
  </si>
  <si>
    <t>19.1 - CP 25</t>
  </si>
  <si>
    <t>23.1- CP 25</t>
  </si>
  <si>
    <t>Instalações elétricas / telefônicas  e lógica</t>
  </si>
  <si>
    <t>09.18</t>
  </si>
  <si>
    <t>Ponto seco de tomada p/ lógica, com eletroduto pvc rígido embutido, Ø 3/4"</t>
  </si>
  <si>
    <t>OBJETIVO: ACADEMIA DE SAÚDE -ROSETE ANDRADE- PENEDO /AL</t>
  </si>
  <si>
    <t>LOCALIZAÇÃO:  ROSETE ANDRADE-    PENEDO /AL</t>
  </si>
  <si>
    <t>CONSTRUCAO DA ACADEMIA DA SAÚDE- ROSETE ANDRADE</t>
  </si>
  <si>
    <t>CONSTRUÇÃO DE ACADEMIA DE SAÚDE- ROSETE ANDRADE</t>
  </si>
  <si>
    <t xml:space="preserve"> SINAPI AL: data base - dez/2018</t>
  </si>
  <si>
    <t>73903/001</t>
  </si>
  <si>
    <t>74141/002</t>
  </si>
  <si>
    <t>Piso cimentado liso ( queimado), traço 1:3 (cimento e areia), espessura 2,0 cm</t>
  </si>
  <si>
    <t>73850/001</t>
  </si>
  <si>
    <t>74130/002</t>
  </si>
  <si>
    <t>73739/001</t>
  </si>
  <si>
    <t>Piso cimentado liso (queimado), traço 1:3 (cimento e areia), espessura 2,0 cm, preparo manual</t>
  </si>
  <si>
    <t>Piso com acabamento cimentado desempolado, esp.= 2,0 cm</t>
  </si>
  <si>
    <t>73806/001</t>
  </si>
  <si>
    <t>QUANT.
INICIAL</t>
  </si>
  <si>
    <t>P. UNIT (DEZ/18)</t>
  </si>
  <si>
    <t>P. C/ BDI (DEZ/18)</t>
  </si>
  <si>
    <t>SALDO</t>
  </si>
  <si>
    <t>PREÇO LICITADO</t>
  </si>
  <si>
    <t>VALOR 
DO SALDO</t>
  </si>
  <si>
    <t>VALOR 
1ª MED</t>
  </si>
  <si>
    <t>VALOR TOTAL COM BDI DE 27,60% = R$134.948,96 ( CENTO E TRINTA E QUATRO MIL, NOVECENTOS E QUARENTA E OITO REAIS E NOVENTA E SEIS CENTAVOS)</t>
  </si>
  <si>
    <t>VALOR TOTAL = R$26.810,15 ( VINTE E SEIS MIL, OITOCENTOS E DEZ REAIS E QUINZE CENTAVOS)</t>
  </si>
  <si>
    <t>VALOR TOTAL DO SALDO COM BDI DE 27,60% = R$134.948,96 ( CENTO E TRINTA E QUATRO MIL, NOVECENTOS E QUARENTA E OITO REAIS E NOVENTA E SEIS CENTAVOS)</t>
  </si>
  <si>
    <t>QUANT.
2º MED</t>
  </si>
  <si>
    <t>QUANT.
3º MED</t>
  </si>
  <si>
    <t xml:space="preserve"> </t>
  </si>
  <si>
    <t>ESQUADRIAS</t>
  </si>
  <si>
    <t>INSTALAÇÕES HIDROSSANITÁRIAS</t>
  </si>
  <si>
    <t>MOVIMENTO DE TERRA</t>
  </si>
  <si>
    <t>INFRA-ESTRUTURA</t>
  </si>
  <si>
    <t>SUPRA-ESTRUTURA</t>
  </si>
  <si>
    <t>FECHAMENTOS</t>
  </si>
  <si>
    <t>PISOS E REVESTIMENTOS</t>
  </si>
  <si>
    <t>COBERTURA</t>
  </si>
  <si>
    <t>PINTURAS</t>
  </si>
  <si>
    <t>INSTALAÇÕES ELÉTRICAS</t>
  </si>
  <si>
    <t>REDE DE COMPUTADORES</t>
  </si>
  <si>
    <t>SISTEMA DE PROTEÇÃO CONTRA DESCARGAS ATMOSFÉRICAS</t>
  </si>
  <si>
    <t>SISTEMA DE COMBATE E PREVENÇÃO A INCENDIO</t>
  </si>
  <si>
    <t>LOUÇAS E METAIS</t>
  </si>
  <si>
    <t>DIVISÓRIAS E BANCADAS</t>
  </si>
  <si>
    <t>PAISAGISMO</t>
  </si>
  <si>
    <t xml:space="preserve"> PREFEITURA MUNICIPAL DE PARIPUEIRA - AL</t>
  </si>
  <si>
    <t>CRONOGRAMA FÍSICO-FINANCEIRO</t>
  </si>
  <si>
    <r>
      <t>OBRA:</t>
    </r>
    <r>
      <rPr>
        <sz val="11"/>
        <rFont val="Arial"/>
        <family val="2"/>
      </rPr>
      <t xml:space="preserve"> </t>
    </r>
    <r>
      <rPr>
        <b/>
        <sz val="11"/>
        <rFont val="Arial"/>
        <family val="2"/>
      </rPr>
      <t>Construção de uma Escola de 16 salas em Paripueira</t>
    </r>
  </si>
  <si>
    <t>PISCINA SEMI-OLÍMPICA</t>
  </si>
  <si>
    <t>QUADRA POLIESPORTIVA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</si>
</sst>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quot;R$&quot;\ #,##0.00;[Red]\-&quot;R$&quot;\ #,##0.00"/>
    <numFmt numFmtId="165" formatCode="_(* #,##0.00_);_(* \(#,##0.00\);_(* &quot;-&quot;??_);_(@_)"/>
    <numFmt numFmtId="166" formatCode="_(* #,##0.0000_);_(* \(#,##0.0000\);_(* &quot;-&quot;??_);_(@_)"/>
    <numFmt numFmtId="167" formatCode="_(* #,##0.00_);_(* \(#,##0.00\);_(* \-??_);_(@_)"/>
  </numFmts>
  <fonts count="23" x14ac:knownFonts="1">
    <font>
      <sz val="10"/>
      <name val="Arial"/>
    </font>
    <font>
      <sz val="10"/>
      <name val="Arial"/>
      <family val="2"/>
    </font>
    <font>
      <b/>
      <sz val="10"/>
      <name val="Arial"/>
      <family val="2"/>
    </font>
    <font>
      <sz val="10"/>
      <name val="Arial"/>
      <family val="2"/>
    </font>
    <font>
      <sz val="11"/>
      <name val="Arial"/>
      <family val="2"/>
    </font>
    <font>
      <b/>
      <sz val="12"/>
      <name val="Arial"/>
      <family val="2"/>
    </font>
    <font>
      <sz val="10"/>
      <name val="Calibri"/>
      <family val="2"/>
    </font>
    <font>
      <sz val="8"/>
      <name val="Arial"/>
      <family val="2"/>
    </font>
    <font>
      <sz val="10"/>
      <color theme="1"/>
      <name val="Arial"/>
      <family val="2"/>
    </font>
    <font>
      <sz val="8"/>
      <color theme="1"/>
      <name val="Arial"/>
      <family val="2"/>
    </font>
    <font>
      <sz val="10"/>
      <name val="Arial"/>
      <family val="2"/>
    </font>
    <font>
      <sz val="8"/>
      <name val="Arial"/>
      <family val="2"/>
    </font>
    <font>
      <sz val="12"/>
      <name val="Arial"/>
      <family val="2"/>
    </font>
    <font>
      <b/>
      <sz val="14"/>
      <name val="Arial"/>
      <family val="2"/>
    </font>
    <font>
      <b/>
      <sz val="8"/>
      <name val="Arial"/>
      <family val="2"/>
    </font>
    <font>
      <b/>
      <sz val="10"/>
      <name val="Arial Narrow"/>
      <family val="2"/>
    </font>
    <font>
      <sz val="11"/>
      <color indexed="8"/>
      <name val="Calibri"/>
      <family val="2"/>
    </font>
    <font>
      <sz val="10"/>
      <name val="Arial Narrow"/>
      <family val="2"/>
    </font>
    <font>
      <sz val="10"/>
      <name val="Arial"/>
      <family val="2"/>
    </font>
    <font>
      <sz val="8"/>
      <name val="Times New Roman"/>
      <family val="1"/>
    </font>
    <font>
      <sz val="8"/>
      <color indexed="18"/>
      <name val="Arial"/>
      <family val="2"/>
    </font>
    <font>
      <b/>
      <sz val="12"/>
      <name val="Arial Black"/>
      <family val="2"/>
    </font>
    <font>
      <b/>
      <sz val="11"/>
      <name val="Arial"/>
      <family val="2"/>
    </font>
  </fonts>
  <fills count="9">
    <fill>
      <patternFill patternType="none"/>
    </fill>
    <fill>
      <patternFill patternType="gray125"/>
    </fill>
    <fill>
      <patternFill patternType="solid">
        <fgColor indexed="22"/>
        <bgColor indexed="64"/>
      </patternFill>
    </fill>
    <fill>
      <patternFill patternType="solid">
        <fgColor rgb="FFFFC000"/>
        <bgColor indexed="64"/>
      </patternFill>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auto="1"/>
      </bottom>
      <diagonal/>
    </border>
    <border>
      <left style="thin">
        <color indexed="64"/>
      </left>
      <right style="thin">
        <color indexed="64"/>
      </right>
      <top style="medium">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style="hair">
        <color indexed="64"/>
      </left>
      <right style="hair">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thin">
        <color indexed="64"/>
      </bottom>
      <diagonal/>
    </border>
    <border>
      <left style="medium">
        <color indexed="64"/>
      </left>
      <right/>
      <top style="hair">
        <color indexed="64"/>
      </top>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s>
  <cellStyleXfs count="14">
    <xf numFmtId="0" fontId="0" fillId="0" borderId="0"/>
    <xf numFmtId="165" fontId="1" fillId="0" borderId="0" applyFont="0" applyFill="0" applyBorder="0" applyAlignment="0" applyProtection="0"/>
    <xf numFmtId="0" fontId="10" fillId="0" borderId="0"/>
    <xf numFmtId="165" fontId="10" fillId="0" borderId="0" applyFont="0" applyFill="0" applyBorder="0" applyAlignment="0" applyProtection="0"/>
    <xf numFmtId="0" fontId="10" fillId="0" borderId="0"/>
    <xf numFmtId="165" fontId="10" fillId="0" borderId="0" applyFont="0" applyFill="0" applyBorder="0" applyAlignment="0" applyProtection="0"/>
    <xf numFmtId="9" fontId="10" fillId="0" borderId="0" applyFont="0" applyFill="0" applyBorder="0" applyAlignment="0" applyProtection="0"/>
    <xf numFmtId="0" fontId="16" fillId="0" borderId="0" applyFont="0" applyFill="0" applyBorder="0" applyAlignment="0" applyProtection="0"/>
    <xf numFmtId="9" fontId="18" fillId="0" borderId="0" applyFont="0" applyFill="0" applyBorder="0" applyAlignment="0" applyProtection="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0" fontId="19" fillId="0" borderId="0"/>
  </cellStyleXfs>
  <cellXfs count="370">
    <xf numFmtId="0" fontId="0" fillId="0" borderId="0" xfId="0"/>
    <xf numFmtId="0" fontId="1" fillId="0" borderId="0" xfId="0" applyFont="1"/>
    <xf numFmtId="0" fontId="1"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center"/>
    </xf>
    <xf numFmtId="0" fontId="2" fillId="2" borderId="1" xfId="0" applyFont="1" applyFill="1" applyBorder="1" applyAlignment="1">
      <alignment horizontal="center"/>
    </xf>
    <xf numFmtId="0" fontId="2" fillId="0" borderId="1" xfId="0" applyFont="1" applyBorder="1" applyAlignment="1">
      <alignment horizontal="left" wrapText="1"/>
    </xf>
    <xf numFmtId="0" fontId="2" fillId="2" borderId="1" xfId="0" applyFont="1" applyFill="1" applyBorder="1" applyAlignment="1">
      <alignment horizontal="center" wrapText="1"/>
    </xf>
    <xf numFmtId="0" fontId="1" fillId="0" borderId="1" xfId="0" applyFont="1" applyBorder="1" applyAlignment="1">
      <alignment horizontal="center"/>
    </xf>
    <xf numFmtId="0" fontId="3" fillId="0" borderId="1" xfId="0" applyFont="1" applyBorder="1" applyAlignment="1">
      <alignment horizontal="left" wrapText="1"/>
    </xf>
    <xf numFmtId="165" fontId="1" fillId="0" borderId="0" xfId="1" applyFont="1" applyAlignment="1">
      <alignment horizontal="right"/>
    </xf>
    <xf numFmtId="165" fontId="2" fillId="2" borderId="1" xfId="1" applyFont="1" applyFill="1" applyBorder="1" applyAlignment="1">
      <alignment horizontal="center"/>
    </xf>
    <xf numFmtId="165" fontId="1" fillId="0" borderId="1" xfId="1" applyFont="1" applyBorder="1" applyAlignment="1">
      <alignment horizontal="right"/>
    </xf>
    <xf numFmtId="165" fontId="2" fillId="0" borderId="1" xfId="1" applyFont="1" applyBorder="1" applyAlignment="1">
      <alignment horizontal="right"/>
    </xf>
    <xf numFmtId="165" fontId="3" fillId="0" borderId="1" xfId="1" applyFont="1" applyBorder="1" applyAlignment="1">
      <alignment horizontal="right"/>
    </xf>
    <xf numFmtId="165" fontId="1" fillId="0" borderId="0" xfId="0" applyNumberFormat="1" applyFont="1"/>
    <xf numFmtId="165" fontId="1" fillId="0" borderId="0" xfId="1" applyFont="1"/>
    <xf numFmtId="0" fontId="4" fillId="0" borderId="0" xfId="0" applyFont="1"/>
    <xf numFmtId="0" fontId="5" fillId="0" borderId="0" xfId="0" applyFont="1" applyAlignment="1">
      <alignment horizontal="center"/>
    </xf>
    <xf numFmtId="0" fontId="3" fillId="0" borderId="0" xfId="0" applyFont="1"/>
    <xf numFmtId="166" fontId="3" fillId="0" borderId="0" xfId="0" applyNumberFormat="1" applyFont="1"/>
    <xf numFmtId="165" fontId="3" fillId="0" borderId="0" xfId="1" applyFont="1"/>
    <xf numFmtId="0" fontId="0" fillId="0" borderId="1" xfId="0" applyBorder="1" applyAlignment="1">
      <alignment horizontal="center"/>
    </xf>
    <xf numFmtId="0" fontId="3" fillId="0" borderId="1" xfId="0" applyFont="1" applyFill="1" applyBorder="1" applyAlignment="1">
      <alignment horizontal="left" wrapText="1"/>
    </xf>
    <xf numFmtId="0" fontId="3" fillId="0" borderId="1" xfId="0" applyFont="1" applyBorder="1" applyAlignment="1">
      <alignment horizontal="center"/>
    </xf>
    <xf numFmtId="165" fontId="1" fillId="0" borderId="1" xfId="1" applyFont="1" applyFill="1" applyBorder="1" applyAlignment="1">
      <alignment horizontal="right"/>
    </xf>
    <xf numFmtId="165" fontId="0" fillId="0" borderId="0" xfId="1" applyFont="1"/>
    <xf numFmtId="0" fontId="2" fillId="0" borderId="1" xfId="0" applyFont="1" applyFill="1" applyBorder="1" applyAlignment="1">
      <alignment horizontal="left" wrapText="1"/>
    </xf>
    <xf numFmtId="0" fontId="1" fillId="0" borderId="1" xfId="0" applyFont="1" applyFill="1" applyBorder="1" applyAlignment="1">
      <alignment horizontal="center"/>
    </xf>
    <xf numFmtId="165" fontId="2" fillId="0" borderId="1" xfId="1" applyFont="1" applyFill="1" applyBorder="1" applyAlignment="1">
      <alignment horizontal="right"/>
    </xf>
    <xf numFmtId="165" fontId="0" fillId="0" borderId="0" xfId="1" applyFont="1" applyFill="1"/>
    <xf numFmtId="43" fontId="1" fillId="0" borderId="0" xfId="0" applyNumberFormat="1" applyFont="1"/>
    <xf numFmtId="0" fontId="2" fillId="0" borderId="0" xfId="0" applyFont="1" applyAlignment="1">
      <alignment horizontal="left"/>
    </xf>
    <xf numFmtId="43" fontId="5" fillId="0" borderId="2" xfId="1" applyNumberFormat="1" applyFont="1" applyBorder="1" applyAlignment="1">
      <alignment vertical="center" wrapText="1"/>
    </xf>
    <xf numFmtId="43" fontId="5" fillId="0" borderId="3" xfId="1" applyNumberFormat="1" applyFont="1" applyBorder="1" applyAlignment="1">
      <alignment vertical="center" wrapText="1"/>
    </xf>
    <xf numFmtId="43" fontId="5" fillId="0" borderId="4" xfId="1" applyNumberFormat="1" applyFont="1" applyBorder="1" applyAlignment="1">
      <alignment vertical="center" wrapText="1"/>
    </xf>
    <xf numFmtId="43" fontId="5" fillId="0" borderId="5" xfId="1" applyNumberFormat="1" applyFont="1" applyBorder="1" applyAlignment="1">
      <alignment vertical="center" wrapText="1"/>
    </xf>
    <xf numFmtId="43" fontId="5" fillId="0" borderId="0" xfId="1" applyNumberFormat="1" applyFont="1" applyBorder="1" applyAlignment="1">
      <alignment vertical="center" wrapText="1"/>
    </xf>
    <xf numFmtId="43" fontId="5" fillId="0" borderId="6" xfId="1" applyNumberFormat="1" applyFont="1" applyBorder="1" applyAlignment="1">
      <alignment vertical="center" wrapText="1"/>
    </xf>
    <xf numFmtId="0" fontId="8" fillId="0" borderId="0" xfId="0" applyFont="1" applyBorder="1"/>
    <xf numFmtId="0" fontId="8" fillId="0" borderId="6" xfId="0" applyFont="1" applyBorder="1"/>
    <xf numFmtId="0" fontId="9" fillId="0" borderId="5" xfId="0" applyFont="1" applyBorder="1" applyAlignment="1"/>
    <xf numFmtId="0" fontId="9" fillId="0" borderId="0" xfId="0" applyFont="1" applyBorder="1" applyAlignment="1"/>
    <xf numFmtId="0" fontId="9" fillId="0" borderId="6" xfId="0" applyFont="1" applyBorder="1" applyAlignment="1"/>
    <xf numFmtId="0" fontId="10" fillId="0" borderId="0" xfId="0" applyFont="1" applyBorder="1" applyAlignment="1">
      <alignment vertical="center" wrapText="1"/>
    </xf>
    <xf numFmtId="0" fontId="10" fillId="0" borderId="6" xfId="0" applyFont="1" applyBorder="1" applyAlignment="1">
      <alignment vertical="center" wrapText="1"/>
    </xf>
    <xf numFmtId="0" fontId="0" fillId="0" borderId="0" xfId="0" applyBorder="1" applyAlignment="1">
      <alignment vertical="center"/>
    </xf>
    <xf numFmtId="0" fontId="0" fillId="0" borderId="0" xfId="0" applyBorder="1" applyAlignment="1">
      <alignment horizontal="right" vertical="center"/>
    </xf>
    <xf numFmtId="10" fontId="0" fillId="0" borderId="6" xfId="0" applyNumberFormat="1" applyFont="1" applyBorder="1" applyAlignment="1">
      <alignment horizontal="left" vertical="center" wrapText="1"/>
    </xf>
    <xf numFmtId="0" fontId="10" fillId="0" borderId="0" xfId="0" applyFont="1" applyBorder="1" applyAlignment="1">
      <alignment horizontal="center" vertical="center" wrapText="1"/>
    </xf>
    <xf numFmtId="165" fontId="10" fillId="0" borderId="0" xfId="1" applyFont="1" applyBorder="1" applyAlignment="1">
      <alignment horizontal="center" vertical="center" wrapText="1"/>
    </xf>
    <xf numFmtId="0" fontId="0" fillId="0" borderId="0" xfId="0" applyFont="1" applyBorder="1" applyAlignment="1">
      <alignment horizontal="right" vertical="center" wrapText="1"/>
    </xf>
    <xf numFmtId="0" fontId="10" fillId="0" borderId="5" xfId="0" applyFont="1" applyBorder="1" applyAlignment="1">
      <alignment vertical="center" wrapText="1"/>
    </xf>
    <xf numFmtId="0" fontId="11" fillId="0" borderId="6" xfId="0" applyFont="1" applyBorder="1" applyAlignment="1">
      <alignment vertical="center" wrapText="1"/>
    </xf>
    <xf numFmtId="0" fontId="0" fillId="0" borderId="1" xfId="0" applyBorder="1" applyAlignment="1">
      <alignment horizontal="left" wrapText="1"/>
    </xf>
    <xf numFmtId="0" fontId="10" fillId="0" borderId="1" xfId="0" applyFont="1" applyBorder="1" applyAlignment="1">
      <alignment horizontal="left" wrapText="1"/>
    </xf>
    <xf numFmtId="164" fontId="1" fillId="0" borderId="0" xfId="0" applyNumberFormat="1" applyFont="1"/>
    <xf numFmtId="0" fontId="10" fillId="0" borderId="0" xfId="0" applyFont="1"/>
    <xf numFmtId="164" fontId="10" fillId="0" borderId="0" xfId="0" applyNumberFormat="1" applyFont="1"/>
    <xf numFmtId="0" fontId="0" fillId="0" borderId="0" xfId="0" applyFill="1" applyBorder="1"/>
    <xf numFmtId="0" fontId="10" fillId="0" borderId="0" xfId="0" applyFont="1" applyAlignment="1">
      <alignment horizontal="left" vertical="distributed"/>
    </xf>
    <xf numFmtId="0" fontId="0" fillId="0" borderId="1" xfId="0" applyFill="1" applyBorder="1" applyAlignment="1">
      <alignment horizontal="center"/>
    </xf>
    <xf numFmtId="165" fontId="3" fillId="0" borderId="1" xfId="1" applyFont="1" applyFill="1" applyBorder="1" applyAlignment="1">
      <alignment horizontal="right"/>
    </xf>
    <xf numFmtId="0" fontId="0" fillId="0" borderId="1" xfId="0" applyFill="1" applyBorder="1" applyAlignment="1">
      <alignment horizontal="left" wrapText="1"/>
    </xf>
    <xf numFmtId="0" fontId="10" fillId="0" borderId="1" xfId="0" applyFont="1" applyFill="1" applyBorder="1" applyAlignment="1">
      <alignment horizontal="left" wrapText="1"/>
    </xf>
    <xf numFmtId="0" fontId="10" fillId="0" borderId="1" xfId="0" applyFont="1" applyBorder="1" applyAlignment="1">
      <alignment horizontal="center"/>
    </xf>
    <xf numFmtId="165" fontId="1" fillId="4" borderId="0" xfId="1" applyFont="1" applyFill="1" applyAlignment="1">
      <alignment horizontal="right"/>
    </xf>
    <xf numFmtId="0" fontId="10" fillId="0" borderId="1" xfId="0" applyFont="1" applyFill="1" applyBorder="1" applyAlignment="1">
      <alignment horizontal="center"/>
    </xf>
    <xf numFmtId="165" fontId="3" fillId="0" borderId="0" xfId="1" applyFont="1" applyFill="1"/>
    <xf numFmtId="165" fontId="1" fillId="0" borderId="0" xfId="0" applyNumberFormat="1" applyFont="1" applyFill="1"/>
    <xf numFmtId="0" fontId="1" fillId="0" borderId="0" xfId="0" applyFont="1" applyFill="1"/>
    <xf numFmtId="0" fontId="1" fillId="3" borderId="0" xfId="0" applyFont="1" applyFill="1"/>
    <xf numFmtId="0" fontId="10" fillId="3" borderId="0" xfId="0" applyFont="1" applyFill="1"/>
    <xf numFmtId="0" fontId="11" fillId="0" borderId="1" xfId="0" applyFont="1" applyFill="1" applyBorder="1" applyAlignment="1" applyProtection="1">
      <alignment horizontal="center"/>
    </xf>
    <xf numFmtId="0" fontId="11" fillId="0" borderId="1" xfId="0" applyFont="1" applyFill="1" applyBorder="1" applyAlignment="1" applyProtection="1">
      <alignment horizontal="center" wrapText="1"/>
    </xf>
    <xf numFmtId="2" fontId="11" fillId="0" borderId="12" xfId="0" applyNumberFormat="1" applyFont="1" applyFill="1" applyBorder="1"/>
    <xf numFmtId="2" fontId="11" fillId="0" borderId="12" xfId="0" applyNumberFormat="1" applyFont="1" applyFill="1" applyBorder="1" applyAlignment="1" applyProtection="1">
      <alignment horizontal="center"/>
    </xf>
    <xf numFmtId="0" fontId="1" fillId="5" borderId="0" xfId="0" applyFont="1" applyFill="1"/>
    <xf numFmtId="165" fontId="3" fillId="5" borderId="0" xfId="1" applyFont="1" applyFill="1"/>
    <xf numFmtId="165" fontId="1" fillId="5" borderId="0" xfId="0" applyNumberFormat="1" applyFont="1" applyFill="1"/>
    <xf numFmtId="164" fontId="1" fillId="5" borderId="0" xfId="0" applyNumberFormat="1" applyFont="1" applyFill="1"/>
    <xf numFmtId="43" fontId="1" fillId="5" borderId="0" xfId="0" applyNumberFormat="1" applyFont="1" applyFill="1"/>
    <xf numFmtId="2" fontId="14" fillId="0" borderId="0" xfId="0" applyNumberFormat="1" applyFont="1" applyFill="1" applyBorder="1" applyAlignment="1" applyProtection="1">
      <alignment horizontal="center" vertical="distributed"/>
    </xf>
    <xf numFmtId="165" fontId="2" fillId="2" borderId="1" xfId="1" applyFont="1" applyFill="1" applyBorder="1" applyAlignment="1">
      <alignment horizontal="center" vertical="distributed"/>
    </xf>
    <xf numFmtId="165" fontId="10" fillId="0" borderId="1" xfId="1" applyFont="1" applyFill="1" applyBorder="1" applyAlignment="1">
      <alignment horizontal="right"/>
    </xf>
    <xf numFmtId="165" fontId="10" fillId="0" borderId="0" xfId="1" applyFont="1" applyFill="1"/>
    <xf numFmtId="165" fontId="10" fillId="0" borderId="0" xfId="0" applyNumberFormat="1" applyFont="1" applyFill="1"/>
    <xf numFmtId="0" fontId="10" fillId="0" borderId="0" xfId="0" applyFont="1" applyFill="1"/>
    <xf numFmtId="0" fontId="5" fillId="0" borderId="0" xfId="0" applyFont="1" applyFill="1" applyAlignment="1">
      <alignment horizontal="center"/>
    </xf>
    <xf numFmtId="165" fontId="5" fillId="0" borderId="0" xfId="1" applyFont="1" applyFill="1" applyAlignment="1">
      <alignment horizontal="center"/>
    </xf>
    <xf numFmtId="165" fontId="2" fillId="0" borderId="0" xfId="1" applyFont="1" applyFill="1" applyAlignment="1">
      <alignment horizontal="left"/>
    </xf>
    <xf numFmtId="49" fontId="2" fillId="0" borderId="1" xfId="0" applyNumberFormat="1" applyFont="1" applyBorder="1" applyAlignment="1">
      <alignment horizontal="left" wrapText="1"/>
    </xf>
    <xf numFmtId="49" fontId="10" fillId="0" borderId="1" xfId="0" applyNumberFormat="1" applyFont="1" applyFill="1" applyBorder="1" applyAlignment="1">
      <alignment horizontal="left" wrapText="1"/>
    </xf>
    <xf numFmtId="0" fontId="0" fillId="0" borderId="0" xfId="0" applyBorder="1"/>
    <xf numFmtId="0" fontId="2" fillId="8" borderId="1" xfId="0" applyFont="1" applyFill="1" applyBorder="1" applyAlignment="1">
      <alignment horizontal="left" wrapText="1"/>
    </xf>
    <xf numFmtId="0" fontId="1" fillId="8" borderId="1" xfId="0" applyFont="1" applyFill="1" applyBorder="1" applyAlignment="1">
      <alignment horizontal="center"/>
    </xf>
    <xf numFmtId="165" fontId="1" fillId="8" borderId="1" xfId="1" applyFont="1" applyFill="1" applyBorder="1" applyAlignment="1">
      <alignment horizontal="right"/>
    </xf>
    <xf numFmtId="165" fontId="2" fillId="8" borderId="1" xfId="1" applyFont="1" applyFill="1" applyBorder="1" applyAlignment="1">
      <alignment horizontal="right"/>
    </xf>
    <xf numFmtId="165" fontId="15" fillId="0" borderId="18" xfId="7" applyNumberFormat="1" applyFont="1" applyBorder="1" applyAlignment="1">
      <alignment horizontal="center" vertical="center"/>
    </xf>
    <xf numFmtId="49" fontId="2" fillId="8" borderId="1" xfId="0" applyNumberFormat="1" applyFont="1" applyFill="1" applyBorder="1" applyAlignment="1">
      <alignment horizontal="left" wrapText="1"/>
    </xf>
    <xf numFmtId="0" fontId="9" fillId="0" borderId="0" xfId="0" applyFont="1" applyFill="1" applyBorder="1" applyAlignment="1"/>
    <xf numFmtId="0" fontId="0" fillId="0" borderId="0" xfId="0" applyFill="1" applyBorder="1" applyAlignment="1">
      <alignment vertical="center"/>
    </xf>
    <xf numFmtId="0" fontId="10" fillId="0" borderId="0" xfId="0" applyFont="1" applyFill="1" applyBorder="1" applyAlignment="1">
      <alignment vertical="center" wrapText="1"/>
    </xf>
    <xf numFmtId="43" fontId="5" fillId="0" borderId="3" xfId="1" applyNumberFormat="1" applyFont="1" applyFill="1" applyBorder="1" applyAlignment="1">
      <alignment vertical="center" wrapText="1"/>
    </xf>
    <xf numFmtId="43" fontId="5" fillId="0" borderId="0" xfId="1" applyNumberFormat="1" applyFont="1" applyFill="1" applyBorder="1" applyAlignment="1">
      <alignment vertical="center" wrapText="1"/>
    </xf>
    <xf numFmtId="0" fontId="8" fillId="0" borderId="0" xfId="0" applyFont="1" applyFill="1" applyBorder="1"/>
    <xf numFmtId="10" fontId="0" fillId="0" borderId="0" xfId="0" applyNumberFormat="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Fill="1" applyBorder="1" applyAlignment="1">
      <alignment horizontal="left" wrapText="1"/>
    </xf>
    <xf numFmtId="0" fontId="1" fillId="0" borderId="0" xfId="0" applyFont="1" applyAlignment="1">
      <alignment vertical="distributed"/>
    </xf>
    <xf numFmtId="43" fontId="1" fillId="0" borderId="0" xfId="0" applyNumberFormat="1" applyFont="1" applyFill="1"/>
    <xf numFmtId="165" fontId="14" fillId="0" borderId="12" xfId="0" applyNumberFormat="1" applyFont="1" applyFill="1" applyBorder="1" applyAlignment="1" applyProtection="1">
      <alignment horizontal="left"/>
    </xf>
    <xf numFmtId="165" fontId="14" fillId="0" borderId="0" xfId="0" applyNumberFormat="1" applyFont="1" applyFill="1" applyBorder="1" applyAlignment="1" applyProtection="1">
      <alignment horizontal="left"/>
    </xf>
    <xf numFmtId="0" fontId="7" fillId="0" borderId="1" xfId="0" applyFont="1" applyFill="1" applyBorder="1" applyAlignment="1" applyProtection="1">
      <alignment horizontal="center" wrapText="1"/>
    </xf>
    <xf numFmtId="0" fontId="7" fillId="0" borderId="12" xfId="0" applyFont="1" applyFill="1" applyBorder="1" applyAlignment="1" applyProtection="1">
      <alignment horizontal="center"/>
    </xf>
    <xf numFmtId="0" fontId="11" fillId="0" borderId="30" xfId="0" applyFont="1" applyFill="1" applyBorder="1" applyAlignment="1" applyProtection="1">
      <alignment horizontal="center"/>
    </xf>
    <xf numFmtId="0" fontId="7" fillId="0" borderId="30" xfId="0" applyFont="1" applyFill="1" applyBorder="1" applyAlignment="1" applyProtection="1">
      <alignment horizontal="center" wrapText="1"/>
    </xf>
    <xf numFmtId="0" fontId="11" fillId="0" borderId="12" xfId="0" applyFont="1" applyFill="1" applyBorder="1" applyAlignment="1" applyProtection="1">
      <alignment horizontal="center"/>
    </xf>
    <xf numFmtId="0" fontId="7" fillId="0" borderId="12" xfId="0" applyFont="1" applyFill="1" applyBorder="1" applyAlignment="1" applyProtection="1">
      <alignment horizontal="center" wrapText="1"/>
    </xf>
    <xf numFmtId="2" fontId="14" fillId="0" borderId="32" xfId="0" applyNumberFormat="1" applyFont="1" applyFill="1" applyBorder="1" applyAlignment="1" applyProtection="1">
      <alignment horizontal="center" vertical="distributed"/>
    </xf>
    <xf numFmtId="2" fontId="14" fillId="0" borderId="33" xfId="0" applyNumberFormat="1" applyFont="1" applyFill="1" applyBorder="1" applyAlignment="1" applyProtection="1">
      <alignment horizontal="center" vertical="distributed"/>
    </xf>
    <xf numFmtId="165" fontId="14" fillId="0" borderId="34" xfId="0" applyNumberFormat="1" applyFont="1" applyFill="1" applyBorder="1" applyAlignment="1" applyProtection="1">
      <alignment horizontal="left"/>
    </xf>
    <xf numFmtId="165" fontId="14" fillId="0" borderId="35" xfId="0" applyNumberFormat="1" applyFont="1" applyFill="1" applyBorder="1" applyAlignment="1" applyProtection="1">
      <alignment horizontal="left"/>
    </xf>
    <xf numFmtId="0" fontId="7" fillId="0" borderId="1" xfId="0" applyFont="1" applyFill="1" applyBorder="1" applyAlignment="1" applyProtection="1">
      <alignment horizontal="center"/>
    </xf>
    <xf numFmtId="0" fontId="7" fillId="0" borderId="1" xfId="0" applyFont="1" applyFill="1" applyBorder="1" applyAlignment="1" applyProtection="1">
      <alignment horizontal="center" vertical="distributed"/>
    </xf>
    <xf numFmtId="0" fontId="7" fillId="0" borderId="31" xfId="0" applyFont="1" applyFill="1" applyBorder="1" applyAlignment="1" applyProtection="1">
      <alignment horizontal="center"/>
    </xf>
    <xf numFmtId="0" fontId="7" fillId="0" borderId="30" xfId="0" applyFont="1" applyFill="1" applyBorder="1" applyAlignment="1" applyProtection="1">
      <alignment horizontal="center"/>
    </xf>
    <xf numFmtId="0" fontId="7" fillId="0" borderId="13" xfId="0" applyFont="1" applyFill="1" applyBorder="1" applyAlignment="1" applyProtection="1">
      <alignment horizontal="center"/>
    </xf>
    <xf numFmtId="165" fontId="14" fillId="0" borderId="39" xfId="0" applyNumberFormat="1" applyFont="1" applyFill="1" applyBorder="1" applyAlignment="1" applyProtection="1">
      <alignment horizontal="left"/>
    </xf>
    <xf numFmtId="2" fontId="14" fillId="0" borderId="40" xfId="0" applyNumberFormat="1" applyFont="1" applyFill="1" applyBorder="1" applyAlignment="1" applyProtection="1">
      <alignment horizontal="center" vertical="distributed"/>
    </xf>
    <xf numFmtId="165" fontId="14" fillId="0" borderId="41" xfId="0" applyNumberFormat="1" applyFont="1" applyFill="1" applyBorder="1" applyAlignment="1" applyProtection="1">
      <alignment horizontal="left"/>
    </xf>
    <xf numFmtId="165" fontId="7" fillId="0" borderId="30" xfId="0" applyNumberFormat="1" applyFont="1" applyFill="1" applyBorder="1" applyAlignment="1" applyProtection="1">
      <alignment horizontal="center" wrapText="1"/>
    </xf>
    <xf numFmtId="165" fontId="7" fillId="0" borderId="12" xfId="0" applyNumberFormat="1" applyFont="1" applyFill="1" applyBorder="1" applyAlignment="1" applyProtection="1">
      <alignment horizontal="center" wrapText="1"/>
    </xf>
    <xf numFmtId="0" fontId="7" fillId="0" borderId="30" xfId="0" applyFont="1" applyFill="1" applyBorder="1" applyAlignment="1" applyProtection="1">
      <alignment horizontal="right" wrapText="1"/>
    </xf>
    <xf numFmtId="0" fontId="7" fillId="0" borderId="12" xfId="0" applyFont="1" applyFill="1" applyBorder="1" applyAlignment="1" applyProtection="1">
      <alignment horizontal="right" wrapText="1"/>
    </xf>
    <xf numFmtId="165" fontId="7" fillId="0" borderId="12" xfId="0" applyNumberFormat="1" applyFont="1" applyFill="1" applyBorder="1" applyAlignment="1" applyProtection="1">
      <alignment horizontal="right" wrapText="1"/>
    </xf>
    <xf numFmtId="2" fontId="14" fillId="0" borderId="11" xfId="0" applyNumberFormat="1" applyFont="1" applyFill="1" applyBorder="1" applyAlignment="1" applyProtection="1">
      <alignment horizontal="center" vertical="distributed"/>
    </xf>
    <xf numFmtId="165" fontId="14" fillId="0" borderId="11" xfId="0" applyNumberFormat="1" applyFont="1" applyFill="1" applyBorder="1" applyAlignment="1" applyProtection="1">
      <alignment horizontal="left"/>
    </xf>
    <xf numFmtId="2" fontId="7" fillId="0" borderId="30" xfId="0" applyNumberFormat="1" applyFont="1" applyFill="1" applyBorder="1" applyAlignment="1" applyProtection="1">
      <alignment horizontal="center" wrapText="1"/>
    </xf>
    <xf numFmtId="2" fontId="7" fillId="0" borderId="12" xfId="0" applyNumberFormat="1" applyFont="1" applyFill="1" applyBorder="1" applyAlignment="1" applyProtection="1">
      <alignment horizontal="center" wrapText="1"/>
    </xf>
    <xf numFmtId="0" fontId="11" fillId="0" borderId="34" xfId="0" applyFont="1" applyFill="1" applyBorder="1" applyAlignment="1" applyProtection="1">
      <alignment horizontal="center"/>
    </xf>
    <xf numFmtId="2" fontId="7" fillId="0" borderId="34" xfId="0" applyNumberFormat="1" applyFont="1" applyFill="1" applyBorder="1" applyAlignment="1" applyProtection="1">
      <alignment horizontal="center" wrapText="1"/>
    </xf>
    <xf numFmtId="2" fontId="14" fillId="0" borderId="42" xfId="0" applyNumberFormat="1" applyFont="1" applyFill="1" applyBorder="1" applyAlignment="1" applyProtection="1">
      <alignment horizontal="center" vertical="distributed"/>
    </xf>
    <xf numFmtId="2" fontId="14" fillId="0" borderId="43" xfId="0" applyNumberFormat="1" applyFont="1" applyFill="1" applyBorder="1" applyAlignment="1" applyProtection="1">
      <alignment horizontal="center" vertical="distributed"/>
    </xf>
    <xf numFmtId="165" fontId="14" fillId="0" borderId="44" xfId="0" applyNumberFormat="1" applyFont="1" applyFill="1" applyBorder="1" applyAlignment="1" applyProtection="1">
      <alignment horizontal="left"/>
    </xf>
    <xf numFmtId="0" fontId="7" fillId="0" borderId="0" xfId="0" applyFont="1" applyFill="1" applyBorder="1" applyAlignment="1" applyProtection="1">
      <alignment horizontal="center"/>
    </xf>
    <xf numFmtId="0" fontId="7" fillId="0" borderId="40" xfId="0" applyFont="1" applyFill="1" applyBorder="1" applyAlignment="1" applyProtection="1">
      <alignment horizontal="center"/>
    </xf>
    <xf numFmtId="0" fontId="7" fillId="0" borderId="41" xfId="0" applyFont="1" applyFill="1" applyBorder="1" applyAlignment="1" applyProtection="1">
      <alignment horizontal="center" wrapText="1"/>
    </xf>
    <xf numFmtId="0" fontId="1" fillId="0" borderId="1" xfId="0" applyFont="1" applyBorder="1" applyAlignment="1">
      <alignment vertical="distributed"/>
    </xf>
    <xf numFmtId="0" fontId="7" fillId="0" borderId="42" xfId="0" applyFont="1" applyFill="1" applyBorder="1" applyAlignment="1" applyProtection="1">
      <alignment horizontal="center"/>
    </xf>
    <xf numFmtId="0" fontId="7" fillId="0" borderId="43" xfId="0" applyFont="1" applyFill="1" applyBorder="1" applyAlignment="1" applyProtection="1">
      <alignment horizontal="center"/>
    </xf>
    <xf numFmtId="0" fontId="7" fillId="0" borderId="44" xfId="0" applyFont="1" applyFill="1" applyBorder="1" applyAlignment="1" applyProtection="1">
      <alignment horizontal="center" wrapText="1"/>
    </xf>
    <xf numFmtId="165" fontId="7" fillId="0" borderId="44" xfId="0" applyNumberFormat="1" applyFont="1" applyFill="1" applyBorder="1" applyAlignment="1" applyProtection="1">
      <alignment horizontal="center" wrapText="1"/>
    </xf>
    <xf numFmtId="165" fontId="0" fillId="0" borderId="35" xfId="0" applyNumberFormat="1" applyFill="1" applyBorder="1" applyAlignment="1">
      <alignment horizontal="center"/>
    </xf>
    <xf numFmtId="0" fontId="7" fillId="0" borderId="0" xfId="0" applyFont="1" applyFill="1" applyBorder="1" applyAlignment="1" applyProtection="1">
      <alignment horizontal="right" wrapText="1"/>
    </xf>
    <xf numFmtId="0" fontId="7" fillId="0" borderId="0" xfId="0" applyFont="1" applyFill="1" applyBorder="1" applyAlignment="1" applyProtection="1">
      <alignment horizontal="center" vertical="distributed"/>
    </xf>
    <xf numFmtId="165" fontId="7" fillId="0" borderId="44" xfId="0" applyNumberFormat="1" applyFont="1" applyFill="1" applyBorder="1" applyAlignment="1" applyProtection="1">
      <alignment horizontal="right" wrapText="1"/>
    </xf>
    <xf numFmtId="0" fontId="7" fillId="0" borderId="12" xfId="0" applyFont="1" applyFill="1" applyBorder="1" applyAlignment="1" applyProtection="1">
      <alignment horizontal="center" vertical="distributed"/>
    </xf>
    <xf numFmtId="0" fontId="7" fillId="0" borderId="44" xfId="0" applyFont="1" applyFill="1" applyBorder="1" applyAlignment="1" applyProtection="1">
      <alignment horizontal="center"/>
    </xf>
    <xf numFmtId="0" fontId="7" fillId="0" borderId="44" xfId="0" applyFont="1" applyFill="1" applyBorder="1" applyAlignment="1" applyProtection="1">
      <alignment horizontal="right" wrapText="1"/>
    </xf>
    <xf numFmtId="0" fontId="7" fillId="0" borderId="30" xfId="0" applyFont="1" applyFill="1" applyBorder="1" applyAlignment="1" applyProtection="1">
      <alignment horizontal="center" vertical="distributed"/>
    </xf>
    <xf numFmtId="0" fontId="0" fillId="0" borderId="45" xfId="0" applyBorder="1"/>
    <xf numFmtId="0" fontId="0" fillId="0" borderId="14" xfId="0" applyBorder="1"/>
    <xf numFmtId="165" fontId="0" fillId="0" borderId="0" xfId="0" applyNumberFormat="1" applyFill="1" applyBorder="1" applyAlignment="1">
      <alignment horizontal="center"/>
    </xf>
    <xf numFmtId="0" fontId="7" fillId="0" borderId="45" xfId="0" applyFont="1" applyFill="1" applyBorder="1" applyAlignment="1" applyProtection="1">
      <alignment horizontal="center"/>
    </xf>
    <xf numFmtId="0" fontId="7" fillId="0" borderId="36" xfId="0" applyFont="1" applyFill="1" applyBorder="1" applyAlignment="1" applyProtection="1">
      <alignment horizontal="center"/>
    </xf>
    <xf numFmtId="0" fontId="7" fillId="0" borderId="14" xfId="0" applyFont="1" applyFill="1" applyBorder="1" applyAlignment="1" applyProtection="1">
      <alignment horizontal="center"/>
    </xf>
    <xf numFmtId="2" fontId="11" fillId="0" borderId="12" xfId="0" applyNumberFormat="1" applyFont="1" applyFill="1" applyBorder="1" applyAlignment="1">
      <alignment horizontal="center"/>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wrapText="1"/>
    </xf>
    <xf numFmtId="0" fontId="0" fillId="0" borderId="30" xfId="0" applyBorder="1"/>
    <xf numFmtId="0" fontId="0" fillId="0" borderId="12" xfId="0" applyBorder="1"/>
    <xf numFmtId="2" fontId="7" fillId="0" borderId="12" xfId="0" applyNumberFormat="1" applyFont="1" applyFill="1" applyBorder="1" applyAlignment="1" applyProtection="1">
      <alignment horizontal="right" wrapText="1"/>
    </xf>
    <xf numFmtId="165" fontId="0" fillId="0" borderId="12" xfId="0" applyNumberFormat="1" applyFill="1" applyBorder="1" applyAlignment="1">
      <alignment horizontal="center"/>
    </xf>
    <xf numFmtId="0" fontId="0" fillId="0" borderId="12" xfId="0" applyFill="1" applyBorder="1"/>
    <xf numFmtId="0" fontId="0" fillId="0" borderId="1" xfId="0" applyFill="1" applyBorder="1" applyAlignment="1">
      <alignment horizontal="left" vertical="distributed"/>
    </xf>
    <xf numFmtId="165" fontId="14" fillId="0" borderId="35" xfId="0" applyNumberFormat="1" applyFont="1" applyFill="1" applyBorder="1" applyAlignment="1" applyProtection="1">
      <alignment horizontal="center"/>
    </xf>
    <xf numFmtId="165" fontId="0" fillId="0" borderId="11" xfId="0" applyNumberFormat="1" applyFill="1" applyBorder="1" applyAlignment="1">
      <alignment horizontal="center"/>
    </xf>
    <xf numFmtId="0" fontId="7" fillId="0" borderId="15" xfId="0" applyFont="1" applyFill="1" applyBorder="1" applyAlignment="1" applyProtection="1">
      <alignment horizontal="center" vertical="distributed"/>
    </xf>
    <xf numFmtId="0" fontId="7" fillId="0" borderId="15" xfId="0" applyFont="1" applyFill="1" applyBorder="1" applyAlignment="1" applyProtection="1">
      <alignment horizontal="center"/>
    </xf>
    <xf numFmtId="0" fontId="7" fillId="0" borderId="15" xfId="0" applyFont="1" applyFill="1" applyBorder="1" applyAlignment="1" applyProtection="1">
      <alignment horizontal="right" wrapText="1"/>
    </xf>
    <xf numFmtId="0" fontId="7" fillId="0" borderId="33" xfId="0" applyFont="1" applyFill="1" applyBorder="1" applyAlignment="1" applyProtection="1">
      <alignment horizontal="center"/>
    </xf>
    <xf numFmtId="165" fontId="0" fillId="0" borderId="39" xfId="0" applyNumberFormat="1" applyFill="1" applyBorder="1" applyAlignment="1">
      <alignment horizontal="center"/>
    </xf>
    <xf numFmtId="0" fontId="7" fillId="0" borderId="46" xfId="0" applyFont="1" applyFill="1" applyBorder="1" applyAlignment="1" applyProtection="1">
      <alignment horizontal="center"/>
    </xf>
    <xf numFmtId="165" fontId="7" fillId="0" borderId="46" xfId="0" applyNumberFormat="1" applyFont="1" applyFill="1" applyBorder="1" applyAlignment="1" applyProtection="1">
      <alignment horizontal="center" wrapText="1"/>
    </xf>
    <xf numFmtId="0" fontId="7" fillId="0" borderId="0" xfId="0" applyFont="1" applyFill="1" applyBorder="1" applyAlignment="1"/>
    <xf numFmtId="0" fontId="11" fillId="0" borderId="0" xfId="0" applyFont="1" applyFill="1" applyBorder="1" applyAlignment="1"/>
    <xf numFmtId="0" fontId="9" fillId="0" borderId="5" xfId="0" applyFont="1" applyFill="1" applyBorder="1" applyAlignment="1"/>
    <xf numFmtId="0" fontId="2" fillId="0" borderId="0" xfId="0" applyFont="1" applyFill="1" applyBorder="1" applyAlignment="1">
      <alignment horizontal="center" vertical="center"/>
    </xf>
    <xf numFmtId="165" fontId="10" fillId="0" borderId="0" xfId="0" applyNumberFormat="1" applyFont="1"/>
    <xf numFmtId="2" fontId="14" fillId="0" borderId="14" xfId="0" applyNumberFormat="1" applyFont="1" applyFill="1" applyBorder="1" applyAlignment="1" applyProtection="1">
      <alignment horizontal="center" vertical="distributed"/>
    </xf>
    <xf numFmtId="2" fontId="14" fillId="0" borderId="15" xfId="0" applyNumberFormat="1" applyFont="1" applyFill="1" applyBorder="1" applyAlignment="1" applyProtection="1">
      <alignment horizontal="center" vertical="distributed"/>
    </xf>
    <xf numFmtId="0" fontId="0" fillId="0" borderId="0" xfId="0" applyFill="1" applyBorder="1" applyAlignment="1">
      <alignment horizontal="left" vertical="center"/>
    </xf>
    <xf numFmtId="0" fontId="0" fillId="0" borderId="5" xfId="0" applyBorder="1"/>
    <xf numFmtId="0" fontId="0" fillId="0" borderId="6" xfId="0" applyBorder="1"/>
    <xf numFmtId="0" fontId="0" fillId="0" borderId="0" xfId="0" applyBorder="1" applyAlignment="1">
      <alignment horizontal="center"/>
    </xf>
    <xf numFmtId="0" fontId="5" fillId="0" borderId="5" xfId="0" applyFont="1" applyFill="1" applyBorder="1"/>
    <xf numFmtId="0" fontId="12" fillId="0" borderId="0" xfId="0" applyFont="1" applyFill="1" applyBorder="1"/>
    <xf numFmtId="0" fontId="12" fillId="0" borderId="6" xfId="0" applyFont="1" applyFill="1" applyBorder="1"/>
    <xf numFmtId="0" fontId="11" fillId="0" borderId="17" xfId="0" applyFont="1" applyFill="1" applyBorder="1" applyAlignment="1" applyProtection="1">
      <alignment horizontal="center"/>
    </xf>
    <xf numFmtId="4" fontId="11" fillId="0" borderId="52" xfId="0" applyNumberFormat="1" applyFont="1" applyFill="1" applyBorder="1" applyAlignment="1" applyProtection="1">
      <alignment horizontal="center" vertical="justify" wrapText="1"/>
    </xf>
    <xf numFmtId="2" fontId="11" fillId="0" borderId="53" xfId="0" applyNumberFormat="1" applyFont="1" applyFill="1" applyBorder="1" applyAlignment="1" applyProtection="1">
      <alignment horizontal="center"/>
    </xf>
    <xf numFmtId="0" fontId="14" fillId="0" borderId="53" xfId="0" applyFont="1" applyFill="1" applyBorder="1" applyAlignment="1" applyProtection="1">
      <alignment horizontal="center"/>
    </xf>
    <xf numFmtId="2" fontId="14" fillId="0" borderId="5" xfId="0" applyNumberFormat="1" applyFont="1" applyFill="1" applyBorder="1" applyAlignment="1" applyProtection="1">
      <alignment horizontal="center" vertical="distributed"/>
    </xf>
    <xf numFmtId="0" fontId="14" fillId="0" borderId="6" xfId="0" applyFont="1" applyFill="1" applyBorder="1" applyAlignment="1" applyProtection="1">
      <alignment horizontal="center"/>
    </xf>
    <xf numFmtId="2" fontId="7" fillId="0" borderId="53" xfId="0" applyNumberFormat="1" applyFont="1" applyFill="1" applyBorder="1" applyAlignment="1" applyProtection="1">
      <alignment horizontal="center"/>
    </xf>
    <xf numFmtId="0" fontId="7" fillId="0" borderId="53" xfId="0" applyFont="1" applyFill="1" applyBorder="1" applyAlignment="1" applyProtection="1">
      <alignment horizontal="center"/>
    </xf>
    <xf numFmtId="0" fontId="7" fillId="0" borderId="55" xfId="0" applyFont="1" applyFill="1" applyBorder="1" applyAlignment="1">
      <alignment horizontal="center" vertical="center" wrapText="1"/>
    </xf>
    <xf numFmtId="0" fontId="11" fillId="0" borderId="56" xfId="0" applyFont="1" applyFill="1" applyBorder="1" applyAlignment="1" applyProtection="1">
      <alignment horizontal="center"/>
    </xf>
    <xf numFmtId="0" fontId="7" fillId="0" borderId="52" xfId="0" applyFont="1" applyFill="1" applyBorder="1" applyAlignment="1">
      <alignment horizontal="center" vertical="center" wrapText="1"/>
    </xf>
    <xf numFmtId="0" fontId="11" fillId="0" borderId="53" xfId="0" applyFont="1" applyFill="1" applyBorder="1" applyAlignment="1" applyProtection="1">
      <alignment horizontal="center"/>
    </xf>
    <xf numFmtId="0" fontId="0" fillId="0" borderId="53" xfId="0" applyBorder="1"/>
    <xf numFmtId="2" fontId="14" fillId="0" borderId="54" xfId="0" applyNumberFormat="1" applyFont="1" applyFill="1" applyBorder="1" applyAlignment="1" applyProtection="1">
      <alignment horizontal="center" vertical="distributed"/>
    </xf>
    <xf numFmtId="0" fontId="7" fillId="0" borderId="55" xfId="0" applyFont="1" applyFill="1" applyBorder="1" applyAlignment="1" applyProtection="1">
      <alignment horizontal="center" vertical="center" wrapText="1"/>
    </xf>
    <xf numFmtId="0" fontId="7" fillId="0" borderId="52" xfId="0" applyFont="1" applyFill="1" applyBorder="1" applyAlignment="1" applyProtection="1">
      <alignment horizontal="center" vertical="center" wrapText="1"/>
    </xf>
    <xf numFmtId="4" fontId="7" fillId="0" borderId="52" xfId="0" applyNumberFormat="1" applyFont="1" applyFill="1" applyBorder="1" applyAlignment="1" applyProtection="1">
      <alignment horizontal="center" vertical="justify" wrapText="1"/>
    </xf>
    <xf numFmtId="0" fontId="14" fillId="0" borderId="55" xfId="0" applyFont="1" applyFill="1" applyBorder="1" applyAlignment="1" applyProtection="1">
      <alignment horizontal="center" vertical="center" wrapText="1"/>
    </xf>
    <xf numFmtId="0" fontId="14" fillId="0" borderId="52" xfId="0" applyFont="1" applyFill="1" applyBorder="1" applyAlignment="1" applyProtection="1">
      <alignment horizontal="center" vertical="center" wrapText="1"/>
    </xf>
    <xf numFmtId="0" fontId="14" fillId="0" borderId="58" xfId="0" applyFont="1" applyFill="1" applyBorder="1" applyAlignment="1" applyProtection="1">
      <alignment horizontal="center"/>
    </xf>
    <xf numFmtId="2" fontId="14" fillId="0" borderId="59" xfId="0" applyNumberFormat="1" applyFont="1" applyFill="1" applyBorder="1" applyAlignment="1" applyProtection="1">
      <alignment horizontal="center" vertical="distributed"/>
    </xf>
    <xf numFmtId="0" fontId="14" fillId="0" borderId="60" xfId="0" applyFont="1" applyFill="1" applyBorder="1" applyAlignment="1" applyProtection="1">
      <alignment horizontal="center"/>
    </xf>
    <xf numFmtId="0" fontId="7" fillId="0" borderId="56" xfId="0" applyFont="1" applyFill="1" applyBorder="1" applyAlignment="1" applyProtection="1">
      <alignment horizontal="center"/>
    </xf>
    <xf numFmtId="2" fontId="14" fillId="0" borderId="62" xfId="0" applyNumberFormat="1" applyFont="1" applyFill="1" applyBorder="1" applyAlignment="1" applyProtection="1">
      <alignment horizontal="center" vertical="distributed"/>
    </xf>
    <xf numFmtId="0" fontId="14" fillId="0" borderId="63" xfId="0" applyFont="1" applyFill="1" applyBorder="1" applyAlignment="1" applyProtection="1">
      <alignment horizontal="center"/>
    </xf>
    <xf numFmtId="0" fontId="7" fillId="0" borderId="6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4" xfId="0" applyFont="1" applyFill="1" applyBorder="1" applyAlignment="1" applyProtection="1">
      <alignment horizontal="center"/>
    </xf>
    <xf numFmtId="0" fontId="14" fillId="0" borderId="50" xfId="0" applyFont="1" applyFill="1" applyBorder="1" applyAlignment="1" applyProtection="1">
      <alignment horizontal="center"/>
    </xf>
    <xf numFmtId="0" fontId="14" fillId="0" borderId="66" xfId="0" applyFont="1" applyFill="1" applyBorder="1" applyAlignment="1" applyProtection="1">
      <alignment horizontal="center"/>
    </xf>
    <xf numFmtId="0" fontId="14" fillId="0" borderId="64" xfId="0" applyFont="1" applyFill="1" applyBorder="1" applyAlignment="1" applyProtection="1">
      <alignment horizontal="center"/>
    </xf>
    <xf numFmtId="0" fontId="14" fillId="0" borderId="55" xfId="0" applyFont="1" applyFill="1" applyBorder="1" applyAlignment="1">
      <alignment horizontal="center" vertical="center" wrapText="1"/>
    </xf>
    <xf numFmtId="0" fontId="14" fillId="0" borderId="52" xfId="0" applyFont="1" applyFill="1" applyBorder="1" applyAlignment="1">
      <alignment horizontal="center" vertical="center" wrapText="1"/>
    </xf>
    <xf numFmtId="0" fontId="7" fillId="0" borderId="67" xfId="0" applyFont="1" applyFill="1" applyBorder="1" applyAlignment="1">
      <alignment horizontal="center" vertical="center" wrapText="1"/>
    </xf>
    <xf numFmtId="0" fontId="11" fillId="0" borderId="60" xfId="0" applyFont="1" applyFill="1" applyBorder="1" applyAlignment="1" applyProtection="1">
      <alignment horizontal="center"/>
    </xf>
    <xf numFmtId="0" fontId="7" fillId="0" borderId="63" xfId="0" applyFont="1" applyFill="1" applyBorder="1" applyAlignment="1" applyProtection="1">
      <alignment horizontal="center"/>
    </xf>
    <xf numFmtId="165" fontId="0" fillId="0" borderId="0" xfId="0" applyNumberFormat="1" applyBorder="1" applyAlignment="1">
      <alignment horizontal="center"/>
    </xf>
    <xf numFmtId="0" fontId="0" fillId="0" borderId="5" xfId="0" applyFill="1" applyBorder="1"/>
    <xf numFmtId="0" fontId="0" fillId="0" borderId="6" xfId="0" applyFill="1" applyBorder="1"/>
    <xf numFmtId="0" fontId="11" fillId="0" borderId="63" xfId="0" applyFont="1" applyFill="1" applyBorder="1" applyAlignment="1" applyProtection="1">
      <alignment horizontal="center"/>
    </xf>
    <xf numFmtId="0" fontId="11" fillId="0" borderId="6" xfId="0" applyFont="1" applyFill="1" applyBorder="1" applyAlignment="1" applyProtection="1">
      <alignment horizontal="center"/>
    </xf>
    <xf numFmtId="0" fontId="7" fillId="0" borderId="68" xfId="0" applyFont="1" applyFill="1" applyBorder="1" applyAlignment="1">
      <alignment horizontal="center" vertical="center" wrapText="1"/>
    </xf>
    <xf numFmtId="0" fontId="7" fillId="0" borderId="69" xfId="0" applyFont="1" applyFill="1" applyBorder="1" applyAlignment="1" applyProtection="1">
      <alignment horizontal="center"/>
    </xf>
    <xf numFmtId="0" fontId="7" fillId="0" borderId="70" xfId="0" applyFont="1" applyFill="1" applyBorder="1" applyAlignment="1">
      <alignment horizontal="center" vertical="center" wrapText="1"/>
    </xf>
    <xf numFmtId="0" fontId="1" fillId="0" borderId="0" xfId="0" applyFont="1" applyFill="1" applyBorder="1"/>
    <xf numFmtId="0" fontId="7" fillId="0" borderId="71" xfId="0" applyFont="1" applyFill="1" applyBorder="1" applyAlignment="1">
      <alignment horizontal="center" vertical="center" wrapText="1"/>
    </xf>
    <xf numFmtId="0" fontId="7" fillId="0" borderId="54" xfId="0" applyFont="1" applyFill="1" applyBorder="1" applyAlignment="1">
      <alignment horizontal="center" vertical="center" wrapText="1"/>
    </xf>
    <xf numFmtId="165" fontId="0" fillId="0" borderId="75" xfId="0" applyNumberFormat="1" applyFill="1" applyBorder="1" applyAlignment="1">
      <alignment horizontal="center"/>
    </xf>
    <xf numFmtId="0" fontId="14" fillId="0" borderId="76" xfId="0" applyFont="1" applyFill="1" applyBorder="1" applyAlignment="1" applyProtection="1">
      <alignment horizontal="center"/>
    </xf>
    <xf numFmtId="0" fontId="2" fillId="0" borderId="0" xfId="0" applyFont="1" applyFill="1" applyAlignment="1">
      <alignment horizontal="left"/>
    </xf>
    <xf numFmtId="43" fontId="5" fillId="0" borderId="5" xfId="1" applyNumberFormat="1" applyFont="1" applyBorder="1" applyAlignment="1">
      <alignment horizontal="center" vertical="center" wrapText="1"/>
    </xf>
    <xf numFmtId="43" fontId="5" fillId="0" borderId="0" xfId="1" applyNumberFormat="1" applyFont="1" applyBorder="1" applyAlignment="1">
      <alignment horizontal="center" vertical="center" wrapText="1"/>
    </xf>
    <xf numFmtId="165" fontId="2" fillId="2" borderId="1" xfId="1" applyFont="1" applyFill="1" applyBorder="1" applyAlignment="1">
      <alignment horizontal="center" wrapText="1"/>
    </xf>
    <xf numFmtId="4" fontId="2" fillId="8" borderId="1" xfId="1" applyNumberFormat="1" applyFont="1" applyFill="1" applyBorder="1" applyAlignment="1">
      <alignment horizontal="right"/>
    </xf>
    <xf numFmtId="4" fontId="2" fillId="0" borderId="1" xfId="1" applyNumberFormat="1" applyFont="1" applyBorder="1" applyAlignment="1">
      <alignment horizontal="right"/>
    </xf>
    <xf numFmtId="43" fontId="5" fillId="0" borderId="5" xfId="1" applyNumberFormat="1" applyFont="1" applyBorder="1" applyAlignment="1">
      <alignment horizontal="center" vertical="center" wrapText="1"/>
    </xf>
    <xf numFmtId="43" fontId="5" fillId="0" borderId="0" xfId="1" applyNumberFormat="1" applyFont="1" applyBorder="1" applyAlignment="1">
      <alignment horizontal="center" vertical="center" wrapText="1"/>
    </xf>
    <xf numFmtId="0" fontId="2" fillId="0" borderId="0" xfId="0" applyFont="1" applyFill="1" applyAlignment="1">
      <alignment horizontal="left"/>
    </xf>
    <xf numFmtId="0" fontId="2" fillId="0" borderId="9" xfId="0" applyFont="1" applyFill="1" applyBorder="1" applyAlignment="1">
      <alignment vertical="distributed"/>
    </xf>
    <xf numFmtId="0" fontId="1" fillId="8" borderId="1" xfId="0" applyFont="1" applyFill="1" applyBorder="1" applyAlignment="1">
      <alignment horizontal="left" wrapText="1"/>
    </xf>
    <xf numFmtId="0" fontId="3" fillId="8" borderId="1" xfId="0" applyFont="1" applyFill="1" applyBorder="1" applyAlignment="1">
      <alignment horizontal="left" wrapText="1"/>
    </xf>
    <xf numFmtId="165" fontId="1" fillId="8" borderId="0" xfId="1" applyFont="1" applyFill="1"/>
    <xf numFmtId="165" fontId="1" fillId="8" borderId="0" xfId="0" applyNumberFormat="1" applyFont="1" applyFill="1"/>
    <xf numFmtId="0" fontId="1" fillId="8" borderId="0" xfId="0" applyFont="1" applyFill="1"/>
    <xf numFmtId="165" fontId="1" fillId="8" borderId="0" xfId="1" applyFont="1" applyFill="1" applyAlignment="1">
      <alignment horizontal="right"/>
    </xf>
    <xf numFmtId="165" fontId="3" fillId="8" borderId="0" xfId="1" applyFont="1" applyFill="1"/>
    <xf numFmtId="43" fontId="1" fillId="8" borderId="0" xfId="0" applyNumberFormat="1" applyFont="1" applyFill="1"/>
    <xf numFmtId="165" fontId="0" fillId="8" borderId="0" xfId="1" applyFont="1" applyFill="1"/>
    <xf numFmtId="0" fontId="10" fillId="8" borderId="1" xfId="0" applyFont="1" applyFill="1" applyBorder="1" applyAlignment="1">
      <alignment horizontal="left" wrapText="1"/>
    </xf>
    <xf numFmtId="165" fontId="10" fillId="8" borderId="0" xfId="1" applyFont="1" applyFill="1"/>
    <xf numFmtId="165" fontId="10" fillId="8" borderId="0" xfId="0" applyNumberFormat="1" applyFont="1" applyFill="1"/>
    <xf numFmtId="0" fontId="10" fillId="8" borderId="0" xfId="0" applyFont="1" applyFill="1"/>
    <xf numFmtId="165" fontId="1" fillId="0" borderId="0" xfId="1" applyFont="1" applyFill="1"/>
    <xf numFmtId="4" fontId="2" fillId="0" borderId="1" xfId="1" applyNumberFormat="1" applyFont="1" applyFill="1" applyBorder="1" applyAlignment="1">
      <alignment horizontal="right"/>
    </xf>
    <xf numFmtId="165" fontId="2" fillId="8" borderId="1" xfId="1" applyNumberFormat="1" applyFont="1" applyFill="1" applyBorder="1" applyAlignment="1">
      <alignment horizontal="right"/>
    </xf>
    <xf numFmtId="43" fontId="5" fillId="0" borderId="5" xfId="1" applyNumberFormat="1" applyFont="1" applyBorder="1" applyAlignment="1">
      <alignment horizontal="center" vertical="center" wrapText="1"/>
    </xf>
    <xf numFmtId="43" fontId="5" fillId="0" borderId="0" xfId="1" applyNumberFormat="1" applyFont="1" applyBorder="1" applyAlignment="1">
      <alignment horizontal="center" vertical="center" wrapText="1"/>
    </xf>
    <xf numFmtId="0" fontId="2" fillId="0" borderId="0" xfId="0" applyFont="1" applyFill="1" applyAlignment="1">
      <alignment horizontal="left"/>
    </xf>
    <xf numFmtId="165" fontId="15" fillId="0" borderId="27" xfId="7" applyNumberFormat="1" applyFont="1" applyBorder="1" applyAlignment="1">
      <alignment horizontal="center" vertical="center"/>
    </xf>
    <xf numFmtId="0" fontId="1" fillId="0" borderId="0" xfId="9"/>
    <xf numFmtId="0" fontId="1" fillId="7" borderId="23" xfId="9" applyFill="1" applyBorder="1" applyAlignment="1">
      <alignment horizontal="center"/>
    </xf>
    <xf numFmtId="0" fontId="1" fillId="7" borderId="24" xfId="9" applyFill="1" applyBorder="1" applyAlignment="1">
      <alignment horizontal="center"/>
    </xf>
    <xf numFmtId="0" fontId="1" fillId="7" borderId="47" xfId="9" applyFill="1" applyBorder="1" applyAlignment="1">
      <alignment horizontal="center"/>
    </xf>
    <xf numFmtId="0" fontId="1" fillId="0" borderId="48" xfId="9" applyBorder="1"/>
    <xf numFmtId="0" fontId="1" fillId="0" borderId="16" xfId="9" applyBorder="1" applyAlignment="1">
      <alignment horizontal="center"/>
    </xf>
    <xf numFmtId="49" fontId="2" fillId="7" borderId="1" xfId="9" applyNumberFormat="1" applyFont="1" applyFill="1" applyBorder="1"/>
    <xf numFmtId="165" fontId="0" fillId="0" borderId="1" xfId="11" applyFont="1" applyBorder="1" applyAlignment="1">
      <alignment horizontal="center"/>
    </xf>
    <xf numFmtId="9" fontId="1" fillId="8" borderId="1" xfId="8" applyFont="1" applyFill="1" applyBorder="1"/>
    <xf numFmtId="165" fontId="1" fillId="0" borderId="0" xfId="9" applyNumberFormat="1"/>
    <xf numFmtId="0" fontId="2" fillId="0" borderId="1" xfId="9" applyFont="1" applyBorder="1"/>
    <xf numFmtId="165" fontId="1" fillId="0" borderId="1" xfId="9" applyNumberFormat="1" applyBorder="1"/>
    <xf numFmtId="0" fontId="1" fillId="0" borderId="1" xfId="9" applyBorder="1"/>
    <xf numFmtId="0" fontId="1" fillId="0" borderId="17" xfId="9" applyBorder="1"/>
    <xf numFmtId="0" fontId="2" fillId="7" borderId="1" xfId="9" applyFont="1" applyFill="1" applyBorder="1"/>
    <xf numFmtId="9" fontId="1" fillId="8" borderId="1" xfId="12" applyFont="1" applyFill="1" applyBorder="1"/>
    <xf numFmtId="10" fontId="0" fillId="6" borderId="17" xfId="12" applyNumberFormat="1" applyFont="1" applyFill="1" applyBorder="1"/>
    <xf numFmtId="9" fontId="1" fillId="6" borderId="17" xfId="12" applyFont="1" applyFill="1" applyBorder="1"/>
    <xf numFmtId="43" fontId="1" fillId="0" borderId="1" xfId="9" applyNumberFormat="1" applyBorder="1"/>
    <xf numFmtId="165" fontId="1" fillId="6" borderId="17" xfId="9" applyNumberFormat="1" applyFill="1" applyBorder="1"/>
    <xf numFmtId="9" fontId="1" fillId="8" borderId="17" xfId="12" applyFont="1" applyFill="1" applyBorder="1"/>
    <xf numFmtId="43" fontId="1" fillId="0" borderId="0" xfId="9" applyNumberFormat="1"/>
    <xf numFmtId="9" fontId="1" fillId="0" borderId="17" xfId="12" applyFont="1" applyFill="1" applyBorder="1"/>
    <xf numFmtId="0" fontId="2" fillId="2" borderId="1" xfId="9" applyFont="1" applyFill="1" applyBorder="1" applyAlignment="1">
      <alignment vertical="center"/>
    </xf>
    <xf numFmtId="165" fontId="2" fillId="7" borderId="23" xfId="11" applyFont="1" applyFill="1" applyBorder="1"/>
    <xf numFmtId="10" fontId="2" fillId="7" borderId="24" xfId="9" applyNumberFormat="1" applyFont="1" applyFill="1" applyBorder="1"/>
    <xf numFmtId="10" fontId="1" fillId="0" borderId="0" xfId="9" applyNumberFormat="1"/>
    <xf numFmtId="165" fontId="1" fillId="7" borderId="47" xfId="1" applyFont="1" applyFill="1" applyBorder="1"/>
    <xf numFmtId="10" fontId="17" fillId="0" borderId="24" xfId="12" applyNumberFormat="1" applyFont="1" applyBorder="1" applyAlignment="1">
      <alignment vertical="center"/>
    </xf>
    <xf numFmtId="10" fontId="1" fillId="0" borderId="20" xfId="9" applyNumberFormat="1" applyBorder="1"/>
    <xf numFmtId="0" fontId="1" fillId="7" borderId="78" xfId="9" applyFill="1" applyBorder="1" applyAlignment="1">
      <alignment horizontal="center"/>
    </xf>
    <xf numFmtId="0" fontId="1" fillId="0" borderId="77" xfId="9" applyBorder="1"/>
    <xf numFmtId="0" fontId="1" fillId="0" borderId="7" xfId="9" applyBorder="1"/>
    <xf numFmtId="9" fontId="1" fillId="6" borderId="7" xfId="12" applyFont="1" applyFill="1" applyBorder="1"/>
    <xf numFmtId="165" fontId="1" fillId="6" borderId="7" xfId="9" applyNumberFormat="1" applyFill="1" applyBorder="1"/>
    <xf numFmtId="9" fontId="1" fillId="8" borderId="7" xfId="12" applyFont="1" applyFill="1" applyBorder="1"/>
    <xf numFmtId="165" fontId="1" fillId="0" borderId="7" xfId="9" applyNumberFormat="1" applyBorder="1"/>
    <xf numFmtId="0" fontId="20" fillId="0" borderId="0" xfId="0" applyFont="1"/>
    <xf numFmtId="0" fontId="2" fillId="2" borderId="1" xfId="9" applyFont="1" applyFill="1" applyBorder="1" applyAlignment="1">
      <alignment vertical="center" wrapText="1"/>
    </xf>
    <xf numFmtId="0" fontId="5" fillId="0" borderId="5" xfId="0" applyFont="1" applyFill="1" applyBorder="1" applyAlignment="1">
      <alignment horizontal="center"/>
    </xf>
    <xf numFmtId="0" fontId="5" fillId="0" borderId="0" xfId="0" applyFont="1" applyFill="1" applyBorder="1" applyAlignment="1">
      <alignment horizontal="center"/>
    </xf>
    <xf numFmtId="0" fontId="5" fillId="0" borderId="6" xfId="0" applyFont="1" applyFill="1" applyBorder="1" applyAlignment="1">
      <alignment horizontal="center"/>
    </xf>
    <xf numFmtId="43" fontId="5" fillId="0" borderId="5" xfId="1" applyNumberFormat="1" applyFont="1" applyBorder="1" applyAlignment="1">
      <alignment horizontal="center" vertical="center" wrapText="1"/>
    </xf>
    <xf numFmtId="43" fontId="5" fillId="0" borderId="0" xfId="1" applyNumberFormat="1" applyFont="1" applyBorder="1" applyAlignment="1">
      <alignment horizontal="center" vertical="center" wrapText="1"/>
    </xf>
    <xf numFmtId="43" fontId="5" fillId="0" borderId="6" xfId="1" applyNumberFormat="1" applyFont="1" applyBorder="1" applyAlignment="1">
      <alignment horizontal="center" vertical="center" wrapText="1"/>
    </xf>
    <xf numFmtId="0" fontId="2" fillId="0" borderId="0" xfId="0" applyFont="1" applyFill="1" applyAlignment="1">
      <alignment horizontal="left"/>
    </xf>
    <xf numFmtId="0" fontId="2" fillId="0" borderId="7" xfId="0" applyFont="1" applyFill="1" applyBorder="1" applyAlignment="1">
      <alignment horizontal="center" vertical="distributed"/>
    </xf>
    <xf numFmtId="0" fontId="2" fillId="0" borderId="8" xfId="0" applyFont="1" applyFill="1" applyBorder="1" applyAlignment="1">
      <alignment horizontal="center" vertical="distributed"/>
    </xf>
    <xf numFmtId="0" fontId="2" fillId="0" borderId="9" xfId="0" applyFont="1" applyFill="1" applyBorder="1" applyAlignment="1">
      <alignment horizontal="center" vertical="distributed"/>
    </xf>
    <xf numFmtId="0" fontId="22" fillId="0" borderId="1" xfId="0" applyFont="1" applyFill="1" applyBorder="1" applyAlignment="1">
      <alignment horizontal="center"/>
    </xf>
    <xf numFmtId="167" fontId="21" fillId="0" borderId="1" xfId="13" applyNumberFormat="1" applyFont="1" applyFill="1" applyBorder="1" applyAlignment="1" applyProtection="1">
      <alignment horizontal="center" vertical="center"/>
      <protection hidden="1"/>
    </xf>
    <xf numFmtId="0" fontId="22" fillId="0" borderId="1" xfId="0" applyFont="1" applyFill="1" applyBorder="1" applyAlignment="1">
      <alignment horizontal="center" vertical="center" wrapText="1"/>
    </xf>
    <xf numFmtId="10" fontId="15" fillId="0" borderId="1" xfId="12" applyNumberFormat="1" applyFont="1" applyBorder="1" applyAlignment="1">
      <alignment horizontal="center" vertical="center"/>
    </xf>
    <xf numFmtId="0" fontId="1" fillId="7" borderId="21" xfId="9" applyFill="1" applyBorder="1" applyAlignment="1">
      <alignment horizontal="center"/>
    </xf>
    <xf numFmtId="0" fontId="1" fillId="7" borderId="22" xfId="9" applyFill="1" applyBorder="1" applyAlignment="1">
      <alignment horizontal="center"/>
    </xf>
    <xf numFmtId="0" fontId="2" fillId="0" borderId="2" xfId="9" applyFont="1" applyBorder="1" applyAlignment="1">
      <alignment horizontal="center" vertical="distributed"/>
    </xf>
    <xf numFmtId="0" fontId="2" fillId="0" borderId="26" xfId="9" applyFont="1" applyBorder="1" applyAlignment="1">
      <alignment horizontal="center" vertical="distributed"/>
    </xf>
    <xf numFmtId="0" fontId="2" fillId="0" borderId="5" xfId="9" applyFont="1" applyBorder="1" applyAlignment="1">
      <alignment horizontal="center" vertical="distributed"/>
    </xf>
    <xf numFmtId="0" fontId="2" fillId="0" borderId="10" xfId="9" applyFont="1" applyBorder="1" applyAlignment="1">
      <alignment horizontal="center" vertical="distributed"/>
    </xf>
    <xf numFmtId="0" fontId="2" fillId="0" borderId="19" xfId="9" applyFont="1" applyBorder="1" applyAlignment="1">
      <alignment horizontal="center" vertical="distributed"/>
    </xf>
    <xf numFmtId="0" fontId="2" fillId="0" borderId="28" xfId="9" applyFont="1" applyBorder="1" applyAlignment="1">
      <alignment horizontal="center" vertical="distributed"/>
    </xf>
    <xf numFmtId="165" fontId="15" fillId="0" borderId="29" xfId="7" applyNumberFormat="1" applyFont="1" applyBorder="1" applyAlignment="1">
      <alignment horizontal="center" vertical="center"/>
    </xf>
    <xf numFmtId="165" fontId="15" fillId="0" borderId="27" xfId="7" applyNumberFormat="1" applyFont="1" applyBorder="1" applyAlignment="1">
      <alignment horizontal="center" vertical="center"/>
    </xf>
    <xf numFmtId="0" fontId="14" fillId="0" borderId="51" xfId="0" applyFont="1" applyFill="1" applyBorder="1" applyAlignment="1" applyProtection="1">
      <alignment horizontal="center" vertical="center" wrapText="1"/>
    </xf>
    <xf numFmtId="0" fontId="14" fillId="0" borderId="25" xfId="0" applyFont="1" applyFill="1" applyBorder="1" applyAlignment="1">
      <alignment horizontal="center" vertical="center" wrapText="1"/>
    </xf>
    <xf numFmtId="0" fontId="14" fillId="0" borderId="7" xfId="0" applyFont="1" applyFill="1" applyBorder="1" applyAlignment="1" applyProtection="1">
      <alignment horizontal="center" vertical="distributed"/>
    </xf>
    <xf numFmtId="0" fontId="14" fillId="0" borderId="8" xfId="0" applyFont="1" applyFill="1" applyBorder="1" applyAlignment="1" applyProtection="1">
      <alignment horizontal="center" vertical="distributed"/>
    </xf>
    <xf numFmtId="0" fontId="14" fillId="0" borderId="49" xfId="0" applyFont="1" applyFill="1" applyBorder="1" applyAlignment="1" applyProtection="1">
      <alignment horizontal="center" vertical="distributed"/>
    </xf>
    <xf numFmtId="2" fontId="14" fillId="0" borderId="61" xfId="0" applyNumberFormat="1" applyFont="1" applyFill="1" applyBorder="1" applyAlignment="1" applyProtection="1">
      <alignment horizontal="center" vertical="distributed"/>
    </xf>
    <xf numFmtId="2" fontId="14" fillId="0" borderId="35" xfId="0" applyNumberFormat="1" applyFont="1" applyFill="1" applyBorder="1" applyAlignment="1" applyProtection="1">
      <alignment horizontal="center" vertical="distributed"/>
    </xf>
    <xf numFmtId="2" fontId="14" fillId="0" borderId="57" xfId="0" applyNumberFormat="1" applyFont="1" applyFill="1" applyBorder="1" applyAlignment="1" applyProtection="1">
      <alignment horizontal="center" vertical="distributed"/>
    </xf>
    <xf numFmtId="2" fontId="14" fillId="0" borderId="37" xfId="0" applyNumberFormat="1" applyFont="1" applyFill="1" applyBorder="1" applyAlignment="1" applyProtection="1">
      <alignment horizontal="center" vertical="distributed"/>
    </xf>
    <xf numFmtId="2" fontId="14" fillId="0" borderId="38" xfId="0" applyNumberFormat="1" applyFont="1" applyFill="1" applyBorder="1" applyAlignment="1" applyProtection="1">
      <alignment horizontal="center" vertical="distributed"/>
    </xf>
    <xf numFmtId="2" fontId="14" fillId="0" borderId="72" xfId="0" applyNumberFormat="1" applyFont="1" applyFill="1" applyBorder="1" applyAlignment="1" applyProtection="1">
      <alignment horizontal="center" vertical="distributed"/>
    </xf>
    <xf numFmtId="2" fontId="14" fillId="0" borderId="73" xfId="0" applyNumberFormat="1" applyFont="1" applyFill="1" applyBorder="1" applyAlignment="1" applyProtection="1">
      <alignment horizontal="center" vertical="distributed"/>
    </xf>
    <xf numFmtId="2" fontId="14" fillId="0" borderId="74" xfId="0" applyNumberFormat="1" applyFont="1" applyFill="1" applyBorder="1" applyAlignment="1" applyProtection="1">
      <alignment horizontal="center" vertical="distributed"/>
    </xf>
    <xf numFmtId="2" fontId="14" fillId="0" borderId="54" xfId="0" applyNumberFormat="1" applyFont="1" applyFill="1" applyBorder="1" applyAlignment="1" applyProtection="1">
      <alignment horizontal="center" vertical="distributed"/>
    </xf>
    <xf numFmtId="2" fontId="14" fillId="0" borderId="14" xfId="0" applyNumberFormat="1" applyFont="1" applyFill="1" applyBorder="1" applyAlignment="1" applyProtection="1">
      <alignment horizontal="center" vertical="distributed"/>
    </xf>
    <xf numFmtId="2" fontId="14" fillId="0" borderId="15" xfId="0" applyNumberFormat="1" applyFont="1" applyFill="1" applyBorder="1" applyAlignment="1" applyProtection="1">
      <alignment horizontal="center" vertical="distributed"/>
    </xf>
    <xf numFmtId="2" fontId="14" fillId="0" borderId="52" xfId="0" applyNumberFormat="1" applyFont="1" applyFill="1" applyBorder="1" applyAlignment="1" applyProtection="1">
      <alignment horizontal="center" vertical="distributed"/>
    </xf>
    <xf numFmtId="2" fontId="14" fillId="0" borderId="12" xfId="0" applyNumberFormat="1" applyFont="1" applyFill="1" applyBorder="1" applyAlignment="1" applyProtection="1">
      <alignment horizontal="center" vertical="distributed"/>
    </xf>
    <xf numFmtId="2" fontId="14" fillId="0" borderId="65" xfId="0" applyNumberFormat="1" applyFont="1" applyFill="1" applyBorder="1" applyAlignment="1" applyProtection="1">
      <alignment horizontal="center" vertical="distributed"/>
    </xf>
    <xf numFmtId="2" fontId="14" fillId="0" borderId="39" xfId="0" applyNumberFormat="1" applyFont="1" applyFill="1" applyBorder="1" applyAlignment="1" applyProtection="1">
      <alignment horizontal="center" vertical="distributed"/>
    </xf>
    <xf numFmtId="0" fontId="13" fillId="0" borderId="2" xfId="2" applyFont="1" applyFill="1" applyBorder="1" applyAlignment="1">
      <alignment horizontal="center"/>
    </xf>
    <xf numFmtId="0" fontId="13" fillId="0" borderId="3" xfId="2" applyFont="1" applyFill="1" applyBorder="1" applyAlignment="1">
      <alignment horizontal="center"/>
    </xf>
    <xf numFmtId="0" fontId="13" fillId="0" borderId="4" xfId="2" applyFont="1" applyFill="1" applyBorder="1" applyAlignment="1">
      <alignment horizontal="center"/>
    </xf>
    <xf numFmtId="0" fontId="5" fillId="0" borderId="5" xfId="0" applyFont="1" applyFill="1" applyBorder="1" applyAlignment="1">
      <alignment horizontal="center" vertical="distributed"/>
    </xf>
    <xf numFmtId="0" fontId="5" fillId="0" borderId="0" xfId="0" applyFont="1" applyFill="1" applyBorder="1" applyAlignment="1">
      <alignment horizontal="center" vertical="distributed"/>
    </xf>
    <xf numFmtId="0" fontId="5" fillId="0" borderId="6" xfId="0" applyFont="1" applyFill="1" applyBorder="1" applyAlignment="1">
      <alignment horizontal="center" vertical="distributed"/>
    </xf>
    <xf numFmtId="0" fontId="12" fillId="0" borderId="0" xfId="0" applyFont="1" applyFill="1" applyBorder="1" applyAlignment="1">
      <alignment horizontal="center" vertical="distributed"/>
    </xf>
    <xf numFmtId="0" fontId="12" fillId="0" borderId="6" xfId="0" applyFont="1" applyFill="1" applyBorder="1" applyAlignment="1">
      <alignment horizontal="center" vertical="distributed"/>
    </xf>
    <xf numFmtId="0" fontId="14" fillId="0" borderId="25" xfId="0" applyFont="1" applyFill="1" applyBorder="1" applyAlignment="1" applyProtection="1">
      <alignment horizontal="center" vertical="center" wrapText="1"/>
    </xf>
  </cellXfs>
  <cellStyles count="14">
    <cellStyle name="Normal" xfId="0" builtinId="0"/>
    <cellStyle name="Normal 11 2" xfId="4"/>
    <cellStyle name="Normal 11 2 2" xfId="10"/>
    <cellStyle name="Normal 2" xfId="2"/>
    <cellStyle name="Normal 2 2" xfId="9"/>
    <cellStyle name="Normal_orçcomp" xfId="13"/>
    <cellStyle name="Porcentagem" xfId="8" builtinId="5"/>
    <cellStyle name="Porcentagem 2" xfId="6"/>
    <cellStyle name="Porcentagem 2 2" xfId="12"/>
    <cellStyle name="Separador de milhares 2" xfId="3"/>
    <cellStyle name="Separador de milhares 5 2" xfId="7"/>
    <cellStyle name="Vírgula" xfId="1" builtinId="3"/>
    <cellStyle name="Vírgula 2 2" xfId="5"/>
    <cellStyle name="Vírgula 2 2 2" xfId="1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2486025</xdr:colOff>
      <xdr:row>0</xdr:row>
      <xdr:rowOff>19050</xdr:rowOff>
    </xdr:from>
    <xdr:to>
      <xdr:col>3</xdr:col>
      <xdr:colOff>3571875</xdr:colOff>
      <xdr:row>5</xdr:row>
      <xdr:rowOff>19050</xdr:rowOff>
    </xdr:to>
    <xdr:pic>
      <xdr:nvPicPr>
        <xdr:cNvPr id="2" name="Picture 1" descr="Penedo - Brasão">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686425" y="19050"/>
          <a:ext cx="0" cy="1000125"/>
        </a:xfrm>
        <a:prstGeom prst="rect">
          <a:avLst/>
        </a:prstGeom>
        <a:noFill/>
        <a:ln w="9525">
          <a:noFill/>
          <a:miter lim="800000"/>
          <a:headEnd/>
          <a:tailEnd/>
        </a:ln>
      </xdr:spPr>
    </xdr:pic>
    <xdr:clientData/>
  </xdr:twoCellAnchor>
  <xdr:twoCellAnchor>
    <xdr:from>
      <xdr:col>2</xdr:col>
      <xdr:colOff>2390775</xdr:colOff>
      <xdr:row>0</xdr:row>
      <xdr:rowOff>95250</xdr:rowOff>
    </xdr:from>
    <xdr:to>
      <xdr:col>2</xdr:col>
      <xdr:colOff>3476625</xdr:colOff>
      <xdr:row>5</xdr:row>
      <xdr:rowOff>19050</xdr:rowOff>
    </xdr:to>
    <xdr:pic>
      <xdr:nvPicPr>
        <xdr:cNvPr id="3" name="Picture 1" descr="Penedo - Brasão">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10025" y="95250"/>
          <a:ext cx="1085850" cy="9239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2486025</xdr:colOff>
      <xdr:row>0</xdr:row>
      <xdr:rowOff>19050</xdr:rowOff>
    </xdr:from>
    <xdr:to>
      <xdr:col>3</xdr:col>
      <xdr:colOff>3571875</xdr:colOff>
      <xdr:row>5</xdr:row>
      <xdr:rowOff>19050</xdr:rowOff>
    </xdr:to>
    <xdr:pic>
      <xdr:nvPicPr>
        <xdr:cNvPr id="2" name="Picture 1" descr="Penedo - Brasão">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686425" y="19050"/>
          <a:ext cx="0" cy="1000125"/>
        </a:xfrm>
        <a:prstGeom prst="rect">
          <a:avLst/>
        </a:prstGeom>
        <a:noFill/>
        <a:ln w="9525">
          <a:noFill/>
          <a:miter lim="800000"/>
          <a:headEnd/>
          <a:tailEnd/>
        </a:ln>
      </xdr:spPr>
    </xdr:pic>
    <xdr:clientData/>
  </xdr:twoCellAnchor>
  <xdr:twoCellAnchor>
    <xdr:from>
      <xdr:col>2</xdr:col>
      <xdr:colOff>2390775</xdr:colOff>
      <xdr:row>0</xdr:row>
      <xdr:rowOff>95250</xdr:rowOff>
    </xdr:from>
    <xdr:to>
      <xdr:col>2</xdr:col>
      <xdr:colOff>3476625</xdr:colOff>
      <xdr:row>5</xdr:row>
      <xdr:rowOff>19050</xdr:rowOff>
    </xdr:to>
    <xdr:pic>
      <xdr:nvPicPr>
        <xdr:cNvPr id="3" name="Picture 1" descr="Penedo - Brasão">
          <a:extLst>
            <a:ext uri="{FF2B5EF4-FFF2-40B4-BE49-F238E27FC236}">
              <a16:creationId xmlns:a16="http://schemas.microsoft.com/office/drawing/2014/main" xmlns="" id="{00000000-0008-0000-02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10025" y="95250"/>
          <a:ext cx="1085850" cy="9239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2486025</xdr:colOff>
      <xdr:row>0</xdr:row>
      <xdr:rowOff>19050</xdr:rowOff>
    </xdr:from>
    <xdr:to>
      <xdr:col>3</xdr:col>
      <xdr:colOff>3571875</xdr:colOff>
      <xdr:row>5</xdr:row>
      <xdr:rowOff>19050</xdr:rowOff>
    </xdr:to>
    <xdr:pic>
      <xdr:nvPicPr>
        <xdr:cNvPr id="2" name="Picture 1" descr="Penedo - Brasão">
          <a:extLst>
            <a:ext uri="{FF2B5EF4-FFF2-40B4-BE49-F238E27FC236}">
              <a16:creationId xmlns:a16="http://schemas.microsoft.com/office/drawing/2014/main" xmlns="" id="{BAE2B7C1-D7F9-40A9-98A7-421F7F670C0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953125" y="19050"/>
          <a:ext cx="0" cy="984250"/>
        </a:xfrm>
        <a:prstGeom prst="rect">
          <a:avLst/>
        </a:prstGeom>
        <a:noFill/>
        <a:ln w="9525">
          <a:noFill/>
          <a:miter lim="800000"/>
          <a:headEnd/>
          <a:tailEnd/>
        </a:ln>
      </xdr:spPr>
    </xdr:pic>
    <xdr:clientData/>
  </xdr:twoCellAnchor>
  <xdr:twoCellAnchor>
    <xdr:from>
      <xdr:col>2</xdr:col>
      <xdr:colOff>2390775</xdr:colOff>
      <xdr:row>0</xdr:row>
      <xdr:rowOff>95250</xdr:rowOff>
    </xdr:from>
    <xdr:to>
      <xdr:col>2</xdr:col>
      <xdr:colOff>3476625</xdr:colOff>
      <xdr:row>5</xdr:row>
      <xdr:rowOff>19050</xdr:rowOff>
    </xdr:to>
    <xdr:pic>
      <xdr:nvPicPr>
        <xdr:cNvPr id="3" name="Picture 1" descr="Penedo - Brasão">
          <a:extLst>
            <a:ext uri="{FF2B5EF4-FFF2-40B4-BE49-F238E27FC236}">
              <a16:creationId xmlns:a16="http://schemas.microsoft.com/office/drawing/2014/main" xmlns="" id="{8B4BDAD9-A212-4709-B192-2C51AAC4E74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86225" y="95250"/>
          <a:ext cx="1085850" cy="908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5"/>
  <sheetViews>
    <sheetView view="pageBreakPreview" zoomScaleSheetLayoutView="100" workbookViewId="0">
      <selection activeCell="C178" sqref="C178"/>
    </sheetView>
  </sheetViews>
  <sheetFormatPr defaultColWidth="9.140625" defaultRowHeight="12.75" x14ac:dyDescent="0.2"/>
  <cols>
    <col min="1" max="1" width="10.28515625" style="2" customWidth="1"/>
    <col min="2" max="2" width="14" style="2" customWidth="1"/>
    <col min="3" max="3" width="54.28515625" style="3" customWidth="1"/>
    <col min="4" max="4" width="6.7109375" style="4" customWidth="1"/>
    <col min="5" max="5" width="10.7109375" style="10" customWidth="1"/>
    <col min="6" max="6" width="11.28515625" style="10" customWidth="1"/>
    <col min="7" max="7" width="11.28515625" style="66" customWidth="1"/>
    <col min="8" max="8" width="15" style="10" customWidth="1"/>
    <col min="9" max="9" width="14.7109375" style="16" hidden="1" customWidth="1"/>
    <col min="10" max="10" width="14" style="1" hidden="1" customWidth="1"/>
    <col min="11" max="11" width="0" style="1" hidden="1" customWidth="1"/>
    <col min="12" max="12" width="0.140625" style="1" hidden="1" customWidth="1"/>
    <col min="13" max="13" width="16.42578125" style="1" customWidth="1"/>
    <col min="14" max="14" width="12.85546875" style="1" bestFit="1" customWidth="1"/>
    <col min="15" max="16384" width="9.140625" style="1"/>
  </cols>
  <sheetData>
    <row r="1" spans="1:13" ht="15.75" x14ac:dyDescent="0.2">
      <c r="A1" s="33"/>
      <c r="B1" s="34"/>
      <c r="C1" s="34"/>
      <c r="D1" s="34"/>
      <c r="E1" s="34"/>
      <c r="F1" s="34"/>
      <c r="G1" s="103"/>
      <c r="H1" s="34"/>
      <c r="I1" s="34"/>
      <c r="J1" s="35"/>
    </row>
    <row r="2" spans="1:13" ht="15.75" x14ac:dyDescent="0.2">
      <c r="A2" s="36"/>
      <c r="B2" s="37"/>
      <c r="C2" s="37"/>
      <c r="D2" s="37"/>
      <c r="E2" s="37"/>
      <c r="F2" s="37"/>
      <c r="G2" s="104"/>
      <c r="H2" s="37"/>
      <c r="I2" s="37"/>
      <c r="J2" s="38"/>
    </row>
    <row r="3" spans="1:13" ht="15.75" x14ac:dyDescent="0.2">
      <c r="A3" s="249"/>
      <c r="B3" s="250"/>
      <c r="C3" s="250"/>
      <c r="D3" s="250"/>
      <c r="E3" s="250"/>
      <c r="F3" s="39"/>
      <c r="G3" s="105"/>
      <c r="H3" s="39"/>
      <c r="I3" s="39"/>
      <c r="J3" s="40"/>
    </row>
    <row r="4" spans="1:13" ht="15.75" x14ac:dyDescent="0.2">
      <c r="A4" s="249"/>
      <c r="B4" s="250"/>
      <c r="C4" s="250"/>
      <c r="D4" s="250"/>
      <c r="E4" s="250"/>
      <c r="F4" s="39"/>
      <c r="G4" s="105"/>
      <c r="H4" s="39"/>
      <c r="I4" s="39"/>
      <c r="J4" s="40"/>
    </row>
    <row r="5" spans="1:13" ht="15.75" x14ac:dyDescent="0.2">
      <c r="A5" s="249"/>
      <c r="B5" s="250"/>
      <c r="C5" s="250"/>
      <c r="D5" s="250"/>
      <c r="E5" s="250"/>
      <c r="F5" s="39"/>
      <c r="G5" s="105"/>
      <c r="H5" s="39"/>
      <c r="I5" s="39"/>
      <c r="J5" s="40"/>
    </row>
    <row r="6" spans="1:13" ht="15.75" x14ac:dyDescent="0.25">
      <c r="A6" s="317" t="s">
        <v>135</v>
      </c>
      <c r="B6" s="318"/>
      <c r="C6" s="318"/>
      <c r="D6" s="318"/>
      <c r="E6" s="318"/>
      <c r="F6" s="318"/>
      <c r="G6" s="318"/>
      <c r="H6" s="318"/>
      <c r="I6" s="318"/>
      <c r="J6" s="319"/>
    </row>
    <row r="7" spans="1:13" ht="15.75" x14ac:dyDescent="0.25">
      <c r="A7" s="317" t="s">
        <v>136</v>
      </c>
      <c r="B7" s="318"/>
      <c r="C7" s="318"/>
      <c r="D7" s="318"/>
      <c r="E7" s="318"/>
      <c r="F7" s="318"/>
      <c r="G7" s="318"/>
      <c r="H7" s="318"/>
      <c r="I7" s="318"/>
      <c r="J7" s="319"/>
    </row>
    <row r="8" spans="1:13" x14ac:dyDescent="0.2">
      <c r="A8" s="41"/>
      <c r="B8" s="42"/>
      <c r="C8" s="42"/>
      <c r="D8" s="42"/>
      <c r="E8" s="42"/>
      <c r="F8" s="42"/>
      <c r="G8" s="100"/>
      <c r="H8" s="42"/>
      <c r="I8" s="42"/>
      <c r="J8" s="43"/>
    </row>
    <row r="9" spans="1:13" x14ac:dyDescent="0.2">
      <c r="A9" s="187" t="s">
        <v>242</v>
      </c>
      <c r="B9" s="100"/>
      <c r="C9" s="100"/>
      <c r="D9" s="42"/>
      <c r="E9" s="42"/>
      <c r="F9" s="185" t="s">
        <v>471</v>
      </c>
      <c r="G9" s="186"/>
      <c r="H9" s="186"/>
      <c r="I9" s="42"/>
      <c r="J9" s="43"/>
    </row>
    <row r="10" spans="1:13" x14ac:dyDescent="0.2">
      <c r="A10" s="41" t="s">
        <v>137</v>
      </c>
      <c r="B10" s="42"/>
      <c r="C10" s="42"/>
      <c r="D10" s="42"/>
      <c r="E10" s="44"/>
      <c r="F10" s="192" t="s">
        <v>142</v>
      </c>
      <c r="G10" s="106">
        <v>0.27600000000000002</v>
      </c>
      <c r="I10" s="44"/>
      <c r="J10" s="45"/>
    </row>
    <row r="11" spans="1:13" x14ac:dyDescent="0.2">
      <c r="A11" s="187" t="s">
        <v>467</v>
      </c>
      <c r="B11" s="100"/>
      <c r="C11" s="101"/>
      <c r="D11" s="46"/>
      <c r="E11" s="46"/>
      <c r="F11" s="101"/>
      <c r="G11" s="101"/>
      <c r="H11" s="101"/>
      <c r="I11" s="47" t="s">
        <v>138</v>
      </c>
      <c r="J11" s="48">
        <v>0.255</v>
      </c>
    </row>
    <row r="12" spans="1:13" x14ac:dyDescent="0.2">
      <c r="A12" s="187" t="s">
        <v>468</v>
      </c>
      <c r="B12" s="100"/>
      <c r="C12" s="188"/>
      <c r="D12" s="49"/>
      <c r="E12" s="50"/>
      <c r="F12" s="102"/>
      <c r="G12" s="102"/>
      <c r="H12" s="102"/>
      <c r="I12" s="51" t="s">
        <v>139</v>
      </c>
      <c r="J12" s="48">
        <v>1.2433000000000001</v>
      </c>
      <c r="M12" s="57"/>
    </row>
    <row r="13" spans="1:13" x14ac:dyDescent="0.2">
      <c r="A13" s="52"/>
      <c r="B13" s="44"/>
      <c r="C13" s="49"/>
      <c r="D13" s="49"/>
      <c r="E13" s="50"/>
      <c r="F13" s="44"/>
      <c r="G13" s="102"/>
      <c r="H13" s="44"/>
      <c r="I13" s="44"/>
      <c r="J13" s="53"/>
      <c r="M13" s="77"/>
    </row>
    <row r="14" spans="1:13" x14ac:dyDescent="0.2">
      <c r="A14" s="320" t="s">
        <v>140</v>
      </c>
      <c r="B14" s="321"/>
      <c r="C14" s="321"/>
      <c r="D14" s="321"/>
      <c r="E14" s="321"/>
      <c r="F14" s="321"/>
      <c r="G14" s="321"/>
      <c r="H14" s="321"/>
      <c r="I14" s="321"/>
      <c r="J14" s="322"/>
    </row>
    <row r="15" spans="1:13" s="17" customFormat="1" ht="14.25" x14ac:dyDescent="0.2">
      <c r="A15" s="320"/>
      <c r="B15" s="321"/>
      <c r="C15" s="321"/>
      <c r="D15" s="321"/>
      <c r="E15" s="321"/>
      <c r="F15" s="321"/>
      <c r="G15" s="321"/>
      <c r="H15" s="321"/>
      <c r="I15" s="321"/>
      <c r="J15" s="322"/>
    </row>
    <row r="16" spans="1:13" s="19" customFormat="1" ht="15.75" x14ac:dyDescent="0.25">
      <c r="A16" s="18"/>
      <c r="B16" s="18"/>
      <c r="C16" s="88"/>
      <c r="D16" s="88"/>
      <c r="E16" s="89"/>
      <c r="F16" s="89"/>
      <c r="G16" s="89"/>
      <c r="H16" s="89"/>
      <c r="I16" s="21"/>
    </row>
    <row r="17" spans="1:14" s="19" customFormat="1" x14ac:dyDescent="0.2">
      <c r="A17" s="32" t="s">
        <v>18</v>
      </c>
      <c r="B17" s="32"/>
      <c r="C17" s="323" t="s">
        <v>469</v>
      </c>
      <c r="D17" s="323"/>
      <c r="E17" s="323"/>
      <c r="F17" s="323"/>
      <c r="G17" s="323"/>
      <c r="H17" s="323"/>
      <c r="I17" s="21"/>
    </row>
    <row r="18" spans="1:14" s="19" customFormat="1" x14ac:dyDescent="0.2">
      <c r="A18" s="32"/>
      <c r="B18" s="32"/>
      <c r="C18" s="248"/>
      <c r="D18" s="248"/>
      <c r="E18" s="90"/>
      <c r="F18" s="90"/>
      <c r="G18" s="90"/>
      <c r="H18" s="90"/>
      <c r="I18" s="21"/>
      <c r="J18" s="20"/>
    </row>
    <row r="19" spans="1:14" ht="25.5" x14ac:dyDescent="0.2">
      <c r="A19" s="5" t="s">
        <v>0</v>
      </c>
      <c r="B19" s="5" t="s">
        <v>141</v>
      </c>
      <c r="C19" s="7" t="s">
        <v>1</v>
      </c>
      <c r="D19" s="5" t="s">
        <v>2</v>
      </c>
      <c r="E19" s="11" t="s">
        <v>3</v>
      </c>
      <c r="F19" s="83" t="s">
        <v>4</v>
      </c>
      <c r="G19" s="83" t="s">
        <v>163</v>
      </c>
      <c r="H19" s="11" t="s">
        <v>5</v>
      </c>
      <c r="J19" s="15"/>
    </row>
    <row r="20" spans="1:14" ht="12.75" customHeight="1" x14ac:dyDescent="0.2">
      <c r="A20" s="94">
        <v>1</v>
      </c>
      <c r="B20" s="94"/>
      <c r="C20" s="99" t="s">
        <v>29</v>
      </c>
      <c r="D20" s="95"/>
      <c r="E20" s="96"/>
      <c r="F20" s="96"/>
      <c r="G20" s="96"/>
      <c r="H20" s="252">
        <f>SUM(H21:H26)</f>
        <v>0</v>
      </c>
    </row>
    <row r="21" spans="1:14" x14ac:dyDescent="0.2">
      <c r="A21" s="9" t="s">
        <v>20</v>
      </c>
      <c r="B21" s="54" t="s">
        <v>128</v>
      </c>
      <c r="C21" s="23" t="s">
        <v>6</v>
      </c>
      <c r="D21" s="8" t="s">
        <v>7</v>
      </c>
      <c r="E21" s="25">
        <v>0</v>
      </c>
      <c r="F21" s="12">
        <v>338.56</v>
      </c>
      <c r="G21" s="25">
        <f>F21*1.276</f>
        <v>432</v>
      </c>
      <c r="H21" s="14">
        <f>E21*G21</f>
        <v>0</v>
      </c>
      <c r="I21" s="21" t="s">
        <v>128</v>
      </c>
      <c r="J21" s="15"/>
      <c r="M21" s="57"/>
      <c r="N21" s="56"/>
    </row>
    <row r="22" spans="1:14" x14ac:dyDescent="0.2">
      <c r="A22" s="9" t="s">
        <v>133</v>
      </c>
      <c r="B22" s="63" t="e">
        <f>#REF!</f>
        <v>#REF!</v>
      </c>
      <c r="C22" s="63" t="s">
        <v>149</v>
      </c>
      <c r="D22" s="22" t="s">
        <v>127</v>
      </c>
      <c r="E22" s="25">
        <v>0</v>
      </c>
      <c r="F22" s="12">
        <v>161.19</v>
      </c>
      <c r="G22" s="25">
        <f t="shared" ref="G22:G26" si="0">F22*1.276</f>
        <v>205.68</v>
      </c>
      <c r="H22" s="14">
        <f t="shared" ref="H22:H26" si="1">E22*G22</f>
        <v>0</v>
      </c>
      <c r="I22" s="21"/>
      <c r="J22" s="15"/>
      <c r="M22" s="57"/>
      <c r="N22" s="56"/>
    </row>
    <row r="23" spans="1:14" x14ac:dyDescent="0.2">
      <c r="A23" s="9" t="s">
        <v>21</v>
      </c>
      <c r="B23" s="108">
        <v>41598</v>
      </c>
      <c r="C23" s="64" t="s">
        <v>150</v>
      </c>
      <c r="D23" s="24" t="s">
        <v>126</v>
      </c>
      <c r="E23" s="25">
        <v>0</v>
      </c>
      <c r="F23" s="12">
        <v>1299.52</v>
      </c>
      <c r="G23" s="25">
        <f t="shared" si="0"/>
        <v>1658.19</v>
      </c>
      <c r="H23" s="14">
        <f t="shared" si="1"/>
        <v>0</v>
      </c>
      <c r="I23" s="21" t="s">
        <v>62</v>
      </c>
      <c r="J23" s="15"/>
    </row>
    <row r="24" spans="1:14" x14ac:dyDescent="0.2">
      <c r="A24" s="9" t="s">
        <v>22</v>
      </c>
      <c r="B24" s="63" t="e">
        <f>#REF!</f>
        <v>#REF!</v>
      </c>
      <c r="C24" s="64" t="s">
        <v>151</v>
      </c>
      <c r="D24" s="65" t="s">
        <v>126</v>
      </c>
      <c r="E24" s="25">
        <v>0</v>
      </c>
      <c r="F24" s="12">
        <v>1065.32</v>
      </c>
      <c r="G24" s="25">
        <f t="shared" si="0"/>
        <v>1359.35</v>
      </c>
      <c r="H24" s="14">
        <f t="shared" si="1"/>
        <v>0</v>
      </c>
      <c r="I24" s="21"/>
      <c r="J24" s="15"/>
    </row>
    <row r="25" spans="1:14" x14ac:dyDescent="0.2">
      <c r="A25" s="9" t="s">
        <v>170</v>
      </c>
      <c r="B25" s="63" t="e">
        <f>#REF!</f>
        <v>#REF!</v>
      </c>
      <c r="C25" s="64" t="s">
        <v>152</v>
      </c>
      <c r="D25" s="65" t="s">
        <v>126</v>
      </c>
      <c r="E25" s="25">
        <v>0</v>
      </c>
      <c r="F25" s="12">
        <v>1301.32</v>
      </c>
      <c r="G25" s="25">
        <f t="shared" si="0"/>
        <v>1660.48</v>
      </c>
      <c r="H25" s="14">
        <f t="shared" si="1"/>
        <v>0</v>
      </c>
      <c r="I25" s="21"/>
      <c r="J25" s="15"/>
    </row>
    <row r="26" spans="1:14" x14ac:dyDescent="0.2">
      <c r="A26" s="9" t="s">
        <v>171</v>
      </c>
      <c r="B26" s="175" t="s">
        <v>472</v>
      </c>
      <c r="C26" s="108" t="s">
        <v>63</v>
      </c>
      <c r="D26" s="8" t="s">
        <v>7</v>
      </c>
      <c r="E26" s="25">
        <v>0</v>
      </c>
      <c r="F26" s="12">
        <v>0.32</v>
      </c>
      <c r="G26" s="25">
        <f t="shared" si="0"/>
        <v>0.41</v>
      </c>
      <c r="H26" s="14">
        <f t="shared" si="1"/>
        <v>0</v>
      </c>
      <c r="I26" s="21" t="s">
        <v>129</v>
      </c>
      <c r="J26" s="15"/>
      <c r="M26" s="57"/>
      <c r="N26" s="56"/>
    </row>
    <row r="27" spans="1:14" x14ac:dyDescent="0.2">
      <c r="A27" s="94" t="s">
        <v>8</v>
      </c>
      <c r="B27" s="94"/>
      <c r="C27" s="94" t="s">
        <v>30</v>
      </c>
      <c r="D27" s="95"/>
      <c r="E27" s="96"/>
      <c r="F27" s="96"/>
      <c r="G27" s="96"/>
      <c r="H27" s="97" t="e">
        <f>H28+H30+H33+H36+H40+H45+H49+H54+H59+H66+H85+H107</f>
        <v>#REF!</v>
      </c>
      <c r="J27" s="15"/>
    </row>
    <row r="28" spans="1:14" x14ac:dyDescent="0.2">
      <c r="A28" s="6" t="s">
        <v>23</v>
      </c>
      <c r="B28" s="6"/>
      <c r="C28" s="6" t="s">
        <v>31</v>
      </c>
      <c r="D28" s="8"/>
      <c r="E28" s="12"/>
      <c r="F28" s="12"/>
      <c r="G28" s="25"/>
      <c r="H28" s="253" t="e">
        <f>SUM(H29)</f>
        <v>#REF!</v>
      </c>
      <c r="J28" s="15"/>
    </row>
    <row r="29" spans="1:14" s="77" customFormat="1" ht="25.5" x14ac:dyDescent="0.2">
      <c r="A29" s="23" t="s">
        <v>32</v>
      </c>
      <c r="B29" s="108" t="e">
        <f>#REF!</f>
        <v>#REF!</v>
      </c>
      <c r="C29" s="23" t="s">
        <v>64</v>
      </c>
      <c r="D29" s="28" t="s">
        <v>7</v>
      </c>
      <c r="E29" s="25">
        <v>0</v>
      </c>
      <c r="F29" s="25" t="e">
        <f>#REF!</f>
        <v>#REF!</v>
      </c>
      <c r="G29" s="25" t="e">
        <f t="shared" ref="G29" si="2">F29*1.276</f>
        <v>#REF!</v>
      </c>
      <c r="H29" s="62" t="e">
        <f>E29*G29</f>
        <v>#REF!</v>
      </c>
      <c r="I29" s="78" t="s">
        <v>130</v>
      </c>
      <c r="J29" s="79"/>
      <c r="M29" s="87"/>
      <c r="N29" s="80"/>
    </row>
    <row r="30" spans="1:14" x14ac:dyDescent="0.2">
      <c r="A30" s="27" t="s">
        <v>24</v>
      </c>
      <c r="B30" s="27"/>
      <c r="C30" s="27" t="s">
        <v>33</v>
      </c>
      <c r="D30" s="28"/>
      <c r="E30" s="25"/>
      <c r="F30" s="25"/>
      <c r="G30" s="25"/>
      <c r="H30" s="253">
        <f>SUM(H31:H32)</f>
        <v>0</v>
      </c>
      <c r="J30" s="15"/>
      <c r="M30" s="70"/>
    </row>
    <row r="31" spans="1:14" s="77" customFormat="1" x14ac:dyDescent="0.2">
      <c r="A31" s="23" t="s">
        <v>34</v>
      </c>
      <c r="B31" s="108">
        <v>96522</v>
      </c>
      <c r="C31" s="23" t="s">
        <v>65</v>
      </c>
      <c r="D31" s="28" t="s">
        <v>9</v>
      </c>
      <c r="E31" s="25">
        <v>0</v>
      </c>
      <c r="F31" s="25">
        <v>89.41</v>
      </c>
      <c r="G31" s="25">
        <f t="shared" ref="G31:G32" si="3">F31*1.276</f>
        <v>114.09</v>
      </c>
      <c r="H31" s="62">
        <f>E31*G31</f>
        <v>0</v>
      </c>
      <c r="I31" s="78" t="s">
        <v>66</v>
      </c>
      <c r="J31" s="79"/>
      <c r="M31" s="70"/>
    </row>
    <row r="32" spans="1:14" s="77" customFormat="1" ht="25.5" x14ac:dyDescent="0.2">
      <c r="A32" s="23" t="s">
        <v>134</v>
      </c>
      <c r="B32" s="108">
        <v>94319</v>
      </c>
      <c r="C32" s="23" t="s">
        <v>131</v>
      </c>
      <c r="D32" s="28" t="s">
        <v>9</v>
      </c>
      <c r="E32" s="25">
        <v>0</v>
      </c>
      <c r="F32" s="25">
        <v>31.31</v>
      </c>
      <c r="G32" s="25">
        <f t="shared" si="3"/>
        <v>39.950000000000003</v>
      </c>
      <c r="H32" s="62">
        <f>E32*G32</f>
        <v>0</v>
      </c>
      <c r="I32" s="78" t="s">
        <v>120</v>
      </c>
      <c r="J32" s="79"/>
      <c r="M32" s="70"/>
    </row>
    <row r="33" spans="1:14" x14ac:dyDescent="0.2">
      <c r="A33" s="6" t="s">
        <v>35</v>
      </c>
      <c r="B33" s="6"/>
      <c r="C33" s="6" t="s">
        <v>36</v>
      </c>
      <c r="D33" s="8"/>
      <c r="E33" s="12"/>
      <c r="F33" s="12"/>
      <c r="G33" s="25"/>
      <c r="H33" s="253">
        <f>SUM(H34:H35)</f>
        <v>0</v>
      </c>
      <c r="J33" s="15"/>
      <c r="M33" s="70"/>
    </row>
    <row r="34" spans="1:14" s="77" customFormat="1" ht="25.5" x14ac:dyDescent="0.2">
      <c r="A34" s="23" t="s">
        <v>37</v>
      </c>
      <c r="B34" s="107">
        <v>73361</v>
      </c>
      <c r="C34" s="108" t="s">
        <v>439</v>
      </c>
      <c r="D34" s="67" t="s">
        <v>143</v>
      </c>
      <c r="E34" s="25">
        <v>0</v>
      </c>
      <c r="F34" s="25">
        <v>334.7</v>
      </c>
      <c r="G34" s="25">
        <f t="shared" ref="G34:G106" si="4">F34*1.276</f>
        <v>427.08</v>
      </c>
      <c r="H34" s="62">
        <f t="shared" ref="H34:H35" si="5">E34*G34</f>
        <v>0</v>
      </c>
      <c r="I34" s="78" t="s">
        <v>121</v>
      </c>
      <c r="J34" s="79"/>
      <c r="M34" s="87"/>
    </row>
    <row r="35" spans="1:14" s="77" customFormat="1" ht="38.25" x14ac:dyDescent="0.2">
      <c r="A35" s="23" t="s">
        <v>38</v>
      </c>
      <c r="B35" s="108">
        <v>87503</v>
      </c>
      <c r="C35" s="23" t="s">
        <v>68</v>
      </c>
      <c r="D35" s="28" t="s">
        <v>7</v>
      </c>
      <c r="E35" s="25">
        <v>0</v>
      </c>
      <c r="F35" s="25">
        <v>46.9</v>
      </c>
      <c r="G35" s="25">
        <f t="shared" si="4"/>
        <v>59.84</v>
      </c>
      <c r="H35" s="62">
        <f t="shared" si="5"/>
        <v>0</v>
      </c>
      <c r="I35" s="78" t="s">
        <v>69</v>
      </c>
      <c r="J35" s="79"/>
      <c r="M35" s="69"/>
      <c r="N35" s="81"/>
    </row>
    <row r="36" spans="1:14" x14ac:dyDescent="0.2">
      <c r="A36" s="91" t="s">
        <v>172</v>
      </c>
      <c r="B36" s="6"/>
      <c r="C36" s="6" t="s">
        <v>39</v>
      </c>
      <c r="D36" s="8"/>
      <c r="E36" s="25"/>
      <c r="F36" s="12"/>
      <c r="G36" s="25"/>
      <c r="H36" s="13">
        <f>SUM(H37:L39)</f>
        <v>331.96</v>
      </c>
      <c r="J36" s="15"/>
    </row>
    <row r="37" spans="1:14" ht="41.25" customHeight="1" x14ac:dyDescent="0.2">
      <c r="A37" s="55" t="s">
        <v>25</v>
      </c>
      <c r="B37" s="107">
        <v>93204</v>
      </c>
      <c r="C37" s="168" t="s">
        <v>350</v>
      </c>
      <c r="D37" s="28" t="s">
        <v>9</v>
      </c>
      <c r="E37" s="25">
        <v>0</v>
      </c>
      <c r="F37" s="25">
        <v>34.020000000000003</v>
      </c>
      <c r="G37" s="25">
        <f t="shared" si="4"/>
        <v>43.41</v>
      </c>
      <c r="H37" s="62">
        <f>E37*G37</f>
        <v>0</v>
      </c>
      <c r="I37" s="21" t="s">
        <v>67</v>
      </c>
      <c r="J37" s="15"/>
    </row>
    <row r="38" spans="1:14" ht="41.25" customHeight="1" x14ac:dyDescent="0.2">
      <c r="A38" s="55" t="s">
        <v>427</v>
      </c>
      <c r="B38" s="107">
        <v>94964</v>
      </c>
      <c r="C38" s="168" t="s">
        <v>433</v>
      </c>
      <c r="D38" s="28" t="s">
        <v>9</v>
      </c>
      <c r="E38" s="25">
        <v>0</v>
      </c>
      <c r="F38" s="25">
        <v>305.06</v>
      </c>
      <c r="G38" s="25">
        <f t="shared" si="4"/>
        <v>389.26</v>
      </c>
      <c r="H38" s="62">
        <f>E38*G38</f>
        <v>0</v>
      </c>
      <c r="I38" s="21"/>
      <c r="J38" s="15"/>
    </row>
    <row r="39" spans="1:14" ht="41.25" customHeight="1" x14ac:dyDescent="0.2">
      <c r="A39" s="55" t="s">
        <v>428</v>
      </c>
      <c r="B39" s="108" t="s">
        <v>473</v>
      </c>
      <c r="C39" s="108" t="s">
        <v>426</v>
      </c>
      <c r="D39" s="28" t="s">
        <v>127</v>
      </c>
      <c r="E39" s="25">
        <v>3.05</v>
      </c>
      <c r="F39" s="25">
        <v>85.3</v>
      </c>
      <c r="G39" s="25">
        <f>F39*1.276</f>
        <v>108.84</v>
      </c>
      <c r="H39" s="62">
        <f>E39*G39</f>
        <v>331.96</v>
      </c>
      <c r="I39" s="21"/>
      <c r="J39" s="15"/>
    </row>
    <row r="40" spans="1:14" x14ac:dyDescent="0.2">
      <c r="A40" s="91" t="s">
        <v>173</v>
      </c>
      <c r="B40" s="6"/>
      <c r="C40" s="6" t="s">
        <v>434</v>
      </c>
      <c r="D40" s="8"/>
      <c r="E40" s="12"/>
      <c r="F40" s="12"/>
      <c r="G40" s="25"/>
      <c r="H40" s="13">
        <f>SUM(H41:L44)</f>
        <v>3553.94</v>
      </c>
      <c r="J40" s="15"/>
    </row>
    <row r="41" spans="1:14" ht="25.5" x14ac:dyDescent="0.2">
      <c r="A41" s="55" t="s">
        <v>26</v>
      </c>
      <c r="B41" s="108">
        <v>89168</v>
      </c>
      <c r="C41" s="23" t="s">
        <v>70</v>
      </c>
      <c r="D41" s="8" t="s">
        <v>7</v>
      </c>
      <c r="E41" s="12">
        <v>0</v>
      </c>
      <c r="F41" s="12">
        <v>53.51</v>
      </c>
      <c r="G41" s="25">
        <f t="shared" si="4"/>
        <v>68.28</v>
      </c>
      <c r="H41" s="14">
        <f>E41*G41</f>
        <v>0</v>
      </c>
      <c r="I41" s="21" t="s">
        <v>71</v>
      </c>
      <c r="J41" s="15"/>
      <c r="M41" s="57"/>
    </row>
    <row r="42" spans="1:14" ht="38.25" x14ac:dyDescent="0.2">
      <c r="A42" s="55" t="s">
        <v>27</v>
      </c>
      <c r="B42" s="107">
        <v>93184</v>
      </c>
      <c r="C42" s="23" t="s">
        <v>72</v>
      </c>
      <c r="D42" s="61" t="s">
        <v>10</v>
      </c>
      <c r="E42" s="25">
        <v>0</v>
      </c>
      <c r="F42" s="25">
        <v>19.2</v>
      </c>
      <c r="G42" s="25">
        <f t="shared" si="4"/>
        <v>24.5</v>
      </c>
      <c r="H42" s="14">
        <f t="shared" ref="H42:H44" si="6">E42*G42</f>
        <v>0</v>
      </c>
      <c r="I42" s="21" t="s">
        <v>73</v>
      </c>
      <c r="J42" s="15"/>
    </row>
    <row r="43" spans="1:14" ht="25.5" x14ac:dyDescent="0.2">
      <c r="A43" s="55" t="s">
        <v>376</v>
      </c>
      <c r="B43" s="107">
        <v>93194</v>
      </c>
      <c r="C43" s="108" t="s">
        <v>272</v>
      </c>
      <c r="D43" s="61" t="s">
        <v>10</v>
      </c>
      <c r="E43" s="25">
        <v>0</v>
      </c>
      <c r="F43" s="25">
        <v>25.03</v>
      </c>
      <c r="G43" s="25">
        <f t="shared" si="4"/>
        <v>31.94</v>
      </c>
      <c r="H43" s="14">
        <f t="shared" si="6"/>
        <v>0</v>
      </c>
      <c r="I43" s="21"/>
      <c r="J43" s="15"/>
    </row>
    <row r="44" spans="1:14" ht="25.5" x14ac:dyDescent="0.2">
      <c r="A44" s="55" t="s">
        <v>436</v>
      </c>
      <c r="B44" s="107">
        <v>96109</v>
      </c>
      <c r="C44" s="108" t="s">
        <v>435</v>
      </c>
      <c r="D44" s="28" t="s">
        <v>127</v>
      </c>
      <c r="E44" s="25">
        <v>90.11</v>
      </c>
      <c r="F44" s="25">
        <v>30.91</v>
      </c>
      <c r="G44" s="25">
        <f t="shared" si="4"/>
        <v>39.44</v>
      </c>
      <c r="H44" s="14">
        <f t="shared" si="6"/>
        <v>3553.94</v>
      </c>
      <c r="I44" s="21"/>
      <c r="J44" s="15"/>
    </row>
    <row r="45" spans="1:14" x14ac:dyDescent="0.2">
      <c r="A45" s="91" t="s">
        <v>174</v>
      </c>
      <c r="B45" s="6"/>
      <c r="C45" s="6" t="s">
        <v>271</v>
      </c>
      <c r="D45" s="8"/>
      <c r="E45" s="12"/>
      <c r="F45" s="12"/>
      <c r="G45" s="25"/>
      <c r="H45" s="13">
        <f>SUM(H46:L48)</f>
        <v>0</v>
      </c>
      <c r="J45" s="15"/>
      <c r="N45" s="15"/>
    </row>
    <row r="46" spans="1:14" ht="38.25" x14ac:dyDescent="0.2">
      <c r="A46" s="64" t="s">
        <v>175</v>
      </c>
      <c r="B46" s="108">
        <v>92550</v>
      </c>
      <c r="C46" s="108" t="s">
        <v>299</v>
      </c>
      <c r="D46" s="28" t="s">
        <v>126</v>
      </c>
      <c r="E46" s="25">
        <v>0</v>
      </c>
      <c r="F46" s="25">
        <v>1405.87</v>
      </c>
      <c r="G46" s="25">
        <f t="shared" si="4"/>
        <v>1793.89</v>
      </c>
      <c r="H46" s="62">
        <f>E46*G46</f>
        <v>0</v>
      </c>
      <c r="I46" s="21" t="s">
        <v>74</v>
      </c>
      <c r="J46" s="15"/>
    </row>
    <row r="47" spans="1:14" ht="38.25" x14ac:dyDescent="0.2">
      <c r="A47" s="64" t="s">
        <v>348</v>
      </c>
      <c r="B47" s="108">
        <v>92541</v>
      </c>
      <c r="C47" s="108" t="s">
        <v>347</v>
      </c>
      <c r="D47" s="28" t="s">
        <v>127</v>
      </c>
      <c r="E47" s="25">
        <v>0</v>
      </c>
      <c r="F47" s="25">
        <v>56.96</v>
      </c>
      <c r="G47" s="25">
        <f t="shared" si="4"/>
        <v>72.680000000000007</v>
      </c>
      <c r="H47" s="62">
        <f>E47*G47</f>
        <v>0</v>
      </c>
      <c r="I47" s="21"/>
      <c r="J47" s="15"/>
    </row>
    <row r="48" spans="1:14" ht="25.5" x14ac:dyDescent="0.2">
      <c r="A48" s="64" t="s">
        <v>377</v>
      </c>
      <c r="B48" s="108">
        <v>94204</v>
      </c>
      <c r="C48" s="108" t="s">
        <v>349</v>
      </c>
      <c r="D48" s="28" t="s">
        <v>127</v>
      </c>
      <c r="E48" s="25">
        <v>0</v>
      </c>
      <c r="F48" s="25">
        <v>26.22</v>
      </c>
      <c r="G48" s="25">
        <f t="shared" si="4"/>
        <v>33.46</v>
      </c>
      <c r="H48" s="62">
        <f>E48*G48</f>
        <v>0</v>
      </c>
      <c r="I48" s="21"/>
      <c r="J48" s="15"/>
    </row>
    <row r="49" spans="1:13" x14ac:dyDescent="0.2">
      <c r="A49" s="91" t="s">
        <v>176</v>
      </c>
      <c r="B49" s="6"/>
      <c r="C49" s="6" t="s">
        <v>40</v>
      </c>
      <c r="D49" s="8"/>
      <c r="E49" s="12"/>
      <c r="F49" s="12"/>
      <c r="G49" s="25"/>
      <c r="H49" s="13">
        <f>SUM(H50:H53)</f>
        <v>2029.11</v>
      </c>
      <c r="J49" s="15"/>
    </row>
    <row r="50" spans="1:13" ht="25.5" x14ac:dyDescent="0.2">
      <c r="A50" s="55" t="s">
        <v>28</v>
      </c>
      <c r="B50" s="107">
        <v>87874</v>
      </c>
      <c r="C50" s="23" t="s">
        <v>75</v>
      </c>
      <c r="D50" s="8" t="s">
        <v>7</v>
      </c>
      <c r="E50" s="12">
        <v>0</v>
      </c>
      <c r="F50" s="12">
        <v>3.6</v>
      </c>
      <c r="G50" s="25">
        <f t="shared" si="4"/>
        <v>4.59</v>
      </c>
      <c r="H50" s="14">
        <f>E50*G50</f>
        <v>0</v>
      </c>
      <c r="I50" s="21" t="s">
        <v>76</v>
      </c>
      <c r="J50" s="15"/>
    </row>
    <row r="51" spans="1:13" ht="38.25" x14ac:dyDescent="0.2">
      <c r="A51" s="55" t="s">
        <v>177</v>
      </c>
      <c r="B51" s="107">
        <v>87553</v>
      </c>
      <c r="C51" s="23" t="s">
        <v>77</v>
      </c>
      <c r="D51" s="8" t="s">
        <v>7</v>
      </c>
      <c r="E51" s="25">
        <v>0</v>
      </c>
      <c r="F51" s="12">
        <v>13.46</v>
      </c>
      <c r="G51" s="25">
        <f t="shared" si="4"/>
        <v>17.170000000000002</v>
      </c>
      <c r="H51" s="14">
        <f>E51*G51</f>
        <v>0</v>
      </c>
      <c r="I51" s="21" t="s">
        <v>78</v>
      </c>
      <c r="J51" s="15"/>
    </row>
    <row r="52" spans="1:13" ht="25.5" x14ac:dyDescent="0.2">
      <c r="A52" s="55" t="s">
        <v>378</v>
      </c>
      <c r="B52" s="107">
        <v>87553</v>
      </c>
      <c r="C52" s="108" t="s">
        <v>278</v>
      </c>
      <c r="D52" s="8" t="s">
        <v>127</v>
      </c>
      <c r="E52" s="25">
        <v>0</v>
      </c>
      <c r="F52" s="12">
        <v>13.46</v>
      </c>
      <c r="G52" s="25">
        <f t="shared" si="4"/>
        <v>17.170000000000002</v>
      </c>
      <c r="H52" s="14">
        <f>E52*G52</f>
        <v>0</v>
      </c>
      <c r="I52" s="21"/>
      <c r="J52" s="15"/>
    </row>
    <row r="53" spans="1:13" ht="51" x14ac:dyDescent="0.2">
      <c r="A53" s="55" t="s">
        <v>452</v>
      </c>
      <c r="B53" s="107">
        <v>89170</v>
      </c>
      <c r="C53" s="108" t="s">
        <v>451</v>
      </c>
      <c r="D53" s="8" t="s">
        <v>127</v>
      </c>
      <c r="E53" s="25">
        <v>41.1</v>
      </c>
      <c r="F53" s="12">
        <v>38.69</v>
      </c>
      <c r="G53" s="25">
        <f t="shared" si="4"/>
        <v>49.37</v>
      </c>
      <c r="H53" s="14">
        <f>E53*G53</f>
        <v>2029.11</v>
      </c>
      <c r="I53" s="21"/>
      <c r="J53" s="15"/>
    </row>
    <row r="54" spans="1:13" x14ac:dyDescent="0.2">
      <c r="A54" s="91" t="s">
        <v>178</v>
      </c>
      <c r="B54" s="108"/>
      <c r="C54" s="6" t="s">
        <v>41</v>
      </c>
      <c r="D54" s="8"/>
      <c r="E54" s="12"/>
      <c r="F54" s="12"/>
      <c r="G54" s="25"/>
      <c r="H54" s="13">
        <f>SUM(H55:L58)</f>
        <v>13889.09</v>
      </c>
      <c r="J54" s="15"/>
      <c r="K54" s="1">
        <f>69+8+18</f>
        <v>95</v>
      </c>
    </row>
    <row r="55" spans="1:13" ht="25.5" x14ac:dyDescent="0.2">
      <c r="A55" s="55" t="s">
        <v>179</v>
      </c>
      <c r="B55" s="108">
        <v>87620</v>
      </c>
      <c r="C55" s="107" t="s">
        <v>281</v>
      </c>
      <c r="D55" s="8" t="s">
        <v>7</v>
      </c>
      <c r="E55" s="12">
        <v>0</v>
      </c>
      <c r="F55" s="12">
        <v>22.59</v>
      </c>
      <c r="G55" s="25">
        <f t="shared" si="4"/>
        <v>28.82</v>
      </c>
      <c r="H55" s="14">
        <f>E55*G55</f>
        <v>0</v>
      </c>
      <c r="J55" s="15"/>
    </row>
    <row r="56" spans="1:13" ht="25.5" x14ac:dyDescent="0.2">
      <c r="A56" s="55" t="s">
        <v>180</v>
      </c>
      <c r="B56" s="107">
        <v>98679</v>
      </c>
      <c r="C56" s="108" t="s">
        <v>474</v>
      </c>
      <c r="D56" s="8" t="s">
        <v>7</v>
      </c>
      <c r="E56" s="12">
        <v>0</v>
      </c>
      <c r="F56" s="12">
        <v>23.03</v>
      </c>
      <c r="G56" s="25">
        <f t="shared" si="4"/>
        <v>29.39</v>
      </c>
      <c r="H56" s="14">
        <f>E56*G56</f>
        <v>0</v>
      </c>
      <c r="I56" s="21" t="s">
        <v>81</v>
      </c>
      <c r="J56" s="15"/>
      <c r="K56" s="31"/>
      <c r="M56" s="57"/>
    </row>
    <row r="57" spans="1:13" ht="25.5" x14ac:dyDescent="0.2">
      <c r="A57" s="55" t="s">
        <v>453</v>
      </c>
      <c r="B57" s="107">
        <v>84191</v>
      </c>
      <c r="C57" s="108" t="s">
        <v>448</v>
      </c>
      <c r="D57" s="8" t="s">
        <v>7</v>
      </c>
      <c r="E57" s="12">
        <v>90.04</v>
      </c>
      <c r="F57" s="12">
        <v>103.39</v>
      </c>
      <c r="G57" s="25">
        <f t="shared" si="4"/>
        <v>131.93</v>
      </c>
      <c r="H57" s="14">
        <f>E57*G57</f>
        <v>11878.98</v>
      </c>
      <c r="I57" s="21"/>
      <c r="J57" s="15"/>
      <c r="K57" s="31"/>
      <c r="M57" s="57"/>
    </row>
    <row r="58" spans="1:13" x14ac:dyDescent="0.2">
      <c r="A58" s="55" t="s">
        <v>454</v>
      </c>
      <c r="B58" s="107" t="s">
        <v>475</v>
      </c>
      <c r="C58" s="108" t="s">
        <v>449</v>
      </c>
      <c r="D58" s="8" t="s">
        <v>10</v>
      </c>
      <c r="E58" s="25">
        <v>80.180000000000007</v>
      </c>
      <c r="F58" s="12">
        <v>19.649999999999999</v>
      </c>
      <c r="G58" s="25">
        <f>F58*1.276</f>
        <v>25.07</v>
      </c>
      <c r="H58" s="14">
        <f>E58*G58</f>
        <v>2010.11</v>
      </c>
      <c r="I58" s="21"/>
      <c r="J58" s="15"/>
      <c r="K58" s="31"/>
      <c r="M58" s="57"/>
    </row>
    <row r="59" spans="1:13" x14ac:dyDescent="0.2">
      <c r="A59" s="91" t="s">
        <v>181</v>
      </c>
      <c r="B59" s="6"/>
      <c r="C59" s="6" t="s">
        <v>42</v>
      </c>
      <c r="D59" s="8"/>
      <c r="E59" s="12"/>
      <c r="F59" s="12"/>
      <c r="G59" s="25"/>
      <c r="H59" s="13">
        <f>SUM(H60:H65)</f>
        <v>14285.31</v>
      </c>
      <c r="J59" s="15"/>
    </row>
    <row r="60" spans="1:13" ht="25.5" x14ac:dyDescent="0.2">
      <c r="A60" s="55" t="s">
        <v>182</v>
      </c>
      <c r="B60" s="107" t="s">
        <v>456</v>
      </c>
      <c r="C60" s="108" t="s">
        <v>458</v>
      </c>
      <c r="D60" s="8" t="s">
        <v>126</v>
      </c>
      <c r="E60" s="12">
        <v>4</v>
      </c>
      <c r="F60" s="12">
        <v>1047.24</v>
      </c>
      <c r="G60" s="25">
        <f t="shared" si="4"/>
        <v>1336.28</v>
      </c>
      <c r="H60" s="14">
        <f>E60*G60</f>
        <v>5345.12</v>
      </c>
      <c r="I60" s="21" t="s">
        <v>82</v>
      </c>
      <c r="J60" s="15">
        <f>E60/2.1</f>
        <v>1.9</v>
      </c>
    </row>
    <row r="61" spans="1:13" ht="25.5" x14ac:dyDescent="0.2">
      <c r="A61" s="55" t="s">
        <v>379</v>
      </c>
      <c r="B61" s="107" t="s">
        <v>457</v>
      </c>
      <c r="C61" s="107" t="s">
        <v>455</v>
      </c>
      <c r="D61" s="8" t="s">
        <v>11</v>
      </c>
      <c r="E61" s="12">
        <v>3</v>
      </c>
      <c r="F61" s="12">
        <v>935.86</v>
      </c>
      <c r="G61" s="25">
        <f t="shared" si="4"/>
        <v>1194.1600000000001</v>
      </c>
      <c r="H61" s="14">
        <f t="shared" ref="H61:H111" si="7">E61*G61</f>
        <v>3582.48</v>
      </c>
      <c r="I61" s="21" t="s">
        <v>83</v>
      </c>
      <c r="J61" s="15"/>
    </row>
    <row r="62" spans="1:13" x14ac:dyDescent="0.2">
      <c r="A62" s="55" t="s">
        <v>183</v>
      </c>
      <c r="B62" s="107">
        <v>84846</v>
      </c>
      <c r="C62" s="107" t="s">
        <v>295</v>
      </c>
      <c r="D62" s="8" t="s">
        <v>7</v>
      </c>
      <c r="E62" s="12">
        <v>3.2</v>
      </c>
      <c r="F62" s="12">
        <v>549.16999999999996</v>
      </c>
      <c r="G62" s="25">
        <f>F62*1.276</f>
        <v>700.74</v>
      </c>
      <c r="H62" s="14">
        <f>E62*G62</f>
        <v>2242.37</v>
      </c>
      <c r="I62" s="21"/>
      <c r="J62" s="15"/>
    </row>
    <row r="63" spans="1:13" ht="25.5" x14ac:dyDescent="0.2">
      <c r="A63" s="55" t="s">
        <v>380</v>
      </c>
      <c r="B63" s="107" t="e">
        <f>#REF!</f>
        <v>#REF!</v>
      </c>
      <c r="C63" s="107" t="s">
        <v>359</v>
      </c>
      <c r="D63" s="8" t="s">
        <v>127</v>
      </c>
      <c r="E63" s="12">
        <v>0.75</v>
      </c>
      <c r="F63" s="12">
        <v>406.77</v>
      </c>
      <c r="G63" s="25">
        <f>F63*1.276</f>
        <v>519.04</v>
      </c>
      <c r="H63" s="14">
        <f>E63*G63</f>
        <v>389.28</v>
      </c>
      <c r="I63" s="21"/>
      <c r="J63" s="15"/>
    </row>
    <row r="64" spans="1:13" ht="25.5" x14ac:dyDescent="0.2">
      <c r="A64" s="55" t="s">
        <v>381</v>
      </c>
      <c r="B64" s="108">
        <v>72118</v>
      </c>
      <c r="C64" s="108" t="s">
        <v>355</v>
      </c>
      <c r="D64" s="28" t="s">
        <v>127</v>
      </c>
      <c r="E64" s="25">
        <v>2</v>
      </c>
      <c r="F64" s="25">
        <v>160.91999999999999</v>
      </c>
      <c r="G64" s="25">
        <f>F64*1.276</f>
        <v>205.33</v>
      </c>
      <c r="H64" s="14">
        <f>E64*G64</f>
        <v>410.66</v>
      </c>
      <c r="I64" s="21"/>
      <c r="J64" s="15"/>
    </row>
    <row r="65" spans="1:14" ht="38.25" x14ac:dyDescent="0.2">
      <c r="A65" s="55" t="s">
        <v>417</v>
      </c>
      <c r="B65" s="107" t="e">
        <f>#REF!</f>
        <v>#REF!</v>
      </c>
      <c r="C65" s="107" t="s">
        <v>416</v>
      </c>
      <c r="D65" s="8" t="s">
        <v>127</v>
      </c>
      <c r="E65" s="12">
        <v>12.75</v>
      </c>
      <c r="F65" s="12">
        <v>142.32</v>
      </c>
      <c r="G65" s="25">
        <f>F65*1.276</f>
        <v>181.6</v>
      </c>
      <c r="H65" s="14">
        <f>E65*G65</f>
        <v>2315.4</v>
      </c>
      <c r="I65" s="21"/>
      <c r="J65" s="15"/>
    </row>
    <row r="66" spans="1:14" x14ac:dyDescent="0.2">
      <c r="A66" s="91" t="s">
        <v>184</v>
      </c>
      <c r="B66" s="6"/>
      <c r="C66" s="6" t="s">
        <v>464</v>
      </c>
      <c r="D66" s="8"/>
      <c r="F66" s="12"/>
      <c r="G66" s="25"/>
      <c r="H66" s="13">
        <f>SUM(H67:H84)</f>
        <v>10990.31</v>
      </c>
      <c r="J66" s="15"/>
    </row>
    <row r="67" spans="1:14" ht="25.5" x14ac:dyDescent="0.2">
      <c r="A67" s="55" t="s">
        <v>185</v>
      </c>
      <c r="B67" s="107" t="e">
        <f>#REF!</f>
        <v>#REF!</v>
      </c>
      <c r="C67" s="107" t="s">
        <v>45</v>
      </c>
      <c r="D67" s="8" t="s">
        <v>11</v>
      </c>
      <c r="E67" s="12">
        <v>14</v>
      </c>
      <c r="F67" s="12">
        <v>149.19</v>
      </c>
      <c r="G67" s="25">
        <f t="shared" si="4"/>
        <v>190.37</v>
      </c>
      <c r="H67" s="14">
        <f t="shared" si="7"/>
        <v>2665.18</v>
      </c>
      <c r="I67" s="21" t="s">
        <v>84</v>
      </c>
      <c r="J67" s="15"/>
      <c r="N67" s="56"/>
    </row>
    <row r="68" spans="1:14" ht="38.25" x14ac:dyDescent="0.2">
      <c r="A68" s="55" t="s">
        <v>186</v>
      </c>
      <c r="B68" s="109">
        <v>93143</v>
      </c>
      <c r="C68" s="107" t="s">
        <v>300</v>
      </c>
      <c r="D68" s="8" t="s">
        <v>11</v>
      </c>
      <c r="E68" s="12">
        <v>12</v>
      </c>
      <c r="F68" s="12">
        <v>121.42</v>
      </c>
      <c r="G68" s="25">
        <f t="shared" si="4"/>
        <v>154.93</v>
      </c>
      <c r="H68" s="14">
        <f t="shared" si="7"/>
        <v>1859.16</v>
      </c>
      <c r="I68" s="21" t="s">
        <v>85</v>
      </c>
      <c r="J68" s="15"/>
      <c r="N68" s="58"/>
    </row>
    <row r="69" spans="1:14" ht="51" x14ac:dyDescent="0.2">
      <c r="A69" s="55" t="s">
        <v>187</v>
      </c>
      <c r="B69" s="148">
        <v>93145</v>
      </c>
      <c r="C69" s="107" t="s">
        <v>301</v>
      </c>
      <c r="D69" s="8" t="s">
        <v>126</v>
      </c>
      <c r="E69" s="12">
        <v>6</v>
      </c>
      <c r="F69" s="12">
        <v>144.57</v>
      </c>
      <c r="G69" s="25">
        <f t="shared" si="4"/>
        <v>184.47</v>
      </c>
      <c r="H69" s="14">
        <f t="shared" si="7"/>
        <v>1106.82</v>
      </c>
      <c r="I69" s="21"/>
      <c r="J69" s="15"/>
      <c r="N69" s="58"/>
    </row>
    <row r="70" spans="1:14" ht="29.25" customHeight="1" x14ac:dyDescent="0.2">
      <c r="A70" s="55" t="s">
        <v>382</v>
      </c>
      <c r="B70" s="92" t="e">
        <f>#REF!</f>
        <v>#REF!</v>
      </c>
      <c r="C70" s="64" t="s">
        <v>169</v>
      </c>
      <c r="D70" s="28" t="s">
        <v>11</v>
      </c>
      <c r="E70" s="25">
        <v>2</v>
      </c>
      <c r="F70" s="25">
        <v>171.48</v>
      </c>
      <c r="G70" s="25">
        <f t="shared" si="4"/>
        <v>218.81</v>
      </c>
      <c r="H70" s="14">
        <f t="shared" si="7"/>
        <v>437.62</v>
      </c>
      <c r="I70" s="21" t="s">
        <v>86</v>
      </c>
      <c r="J70" s="15"/>
      <c r="M70" s="57"/>
    </row>
    <row r="71" spans="1:14" ht="25.5" x14ac:dyDescent="0.2">
      <c r="A71" s="55" t="s">
        <v>383</v>
      </c>
      <c r="B71" s="107">
        <v>97593</v>
      </c>
      <c r="C71" s="23" t="s">
        <v>87</v>
      </c>
      <c r="D71" s="8" t="s">
        <v>11</v>
      </c>
      <c r="E71" s="12">
        <v>14</v>
      </c>
      <c r="F71" s="12">
        <v>94.9</v>
      </c>
      <c r="G71" s="25">
        <f>F71*1.276</f>
        <v>121.09</v>
      </c>
      <c r="H71" s="14">
        <f>E71*G71</f>
        <v>1695.26</v>
      </c>
      <c r="I71" s="21" t="s">
        <v>88</v>
      </c>
      <c r="J71" s="15"/>
    </row>
    <row r="72" spans="1:14" ht="38.25" x14ac:dyDescent="0.2">
      <c r="A72" s="55" t="s">
        <v>384</v>
      </c>
      <c r="B72" s="169" t="s">
        <v>459</v>
      </c>
      <c r="C72" s="108" t="s">
        <v>314</v>
      </c>
      <c r="D72" s="28" t="s">
        <v>126</v>
      </c>
      <c r="E72" s="25">
        <v>5</v>
      </c>
      <c r="F72" s="25">
        <v>148.51</v>
      </c>
      <c r="G72" s="25">
        <f t="shared" ref="G72" si="8">F72*1.276</f>
        <v>189.5</v>
      </c>
      <c r="H72" s="14">
        <f t="shared" ref="H72" si="9">E72*G72</f>
        <v>947.5</v>
      </c>
      <c r="I72" s="21"/>
      <c r="J72" s="15"/>
    </row>
    <row r="73" spans="1:14" ht="25.5" x14ac:dyDescent="0.2">
      <c r="A73" s="55" t="s">
        <v>385</v>
      </c>
      <c r="B73" s="64" t="e">
        <f>#REF!</f>
        <v>#REF!</v>
      </c>
      <c r="C73" s="23" t="s">
        <v>132</v>
      </c>
      <c r="D73" s="28" t="s">
        <v>126</v>
      </c>
      <c r="E73" s="25">
        <v>1</v>
      </c>
      <c r="F73" s="25">
        <v>107.47</v>
      </c>
      <c r="G73" s="25">
        <f>F73*1.276</f>
        <v>137.13</v>
      </c>
      <c r="H73" s="62">
        <f>E73*G73</f>
        <v>137.13</v>
      </c>
      <c r="I73" s="21"/>
      <c r="J73" s="15"/>
    </row>
    <row r="74" spans="1:14" x14ac:dyDescent="0.2">
      <c r="A74" s="55" t="s">
        <v>188</v>
      </c>
      <c r="B74" s="23" t="e">
        <f>#REF!</f>
        <v>#REF!</v>
      </c>
      <c r="C74" s="23" t="s">
        <v>43</v>
      </c>
      <c r="D74" s="28" t="s">
        <v>126</v>
      </c>
      <c r="E74" s="25">
        <v>1</v>
      </c>
      <c r="F74" s="25">
        <v>125.27</v>
      </c>
      <c r="G74" s="25">
        <f>F74*1.276</f>
        <v>159.84</v>
      </c>
      <c r="H74" s="62">
        <f>E74*G74</f>
        <v>159.84</v>
      </c>
      <c r="I74" s="21"/>
      <c r="J74" s="15"/>
    </row>
    <row r="75" spans="1:14" ht="25.5" x14ac:dyDescent="0.2">
      <c r="A75" s="55" t="s">
        <v>189</v>
      </c>
      <c r="B75" s="60" t="e">
        <f>#REF!</f>
        <v>#REF!</v>
      </c>
      <c r="C75" s="108" t="s">
        <v>356</v>
      </c>
      <c r="D75" s="28" t="s">
        <v>126</v>
      </c>
      <c r="E75" s="12">
        <v>1</v>
      </c>
      <c r="F75" s="25">
        <v>230.21</v>
      </c>
      <c r="G75" s="25">
        <f t="shared" si="4"/>
        <v>293.75</v>
      </c>
      <c r="H75" s="14">
        <f t="shared" si="7"/>
        <v>293.75</v>
      </c>
      <c r="I75" s="21" t="s">
        <v>89</v>
      </c>
      <c r="J75" s="15"/>
    </row>
    <row r="76" spans="1:14" x14ac:dyDescent="0.2">
      <c r="A76" s="55" t="s">
        <v>190</v>
      </c>
      <c r="B76" s="107">
        <v>93654</v>
      </c>
      <c r="C76" s="107" t="s">
        <v>304</v>
      </c>
      <c r="D76" s="28" t="s">
        <v>126</v>
      </c>
      <c r="E76" s="12">
        <v>2</v>
      </c>
      <c r="F76" s="12">
        <v>10.62</v>
      </c>
      <c r="G76" s="25">
        <f t="shared" si="4"/>
        <v>13.55</v>
      </c>
      <c r="H76" s="14">
        <f t="shared" si="7"/>
        <v>27.1</v>
      </c>
      <c r="I76" s="21" t="s">
        <v>90</v>
      </c>
      <c r="J76" s="15"/>
    </row>
    <row r="77" spans="1:14" ht="19.5" customHeight="1" x14ac:dyDescent="0.2">
      <c r="A77" s="55" t="s">
        <v>191</v>
      </c>
      <c r="B77" s="107">
        <v>93655</v>
      </c>
      <c r="C77" s="107" t="s">
        <v>308</v>
      </c>
      <c r="D77" s="28" t="s">
        <v>126</v>
      </c>
      <c r="E77" s="12">
        <v>5</v>
      </c>
      <c r="F77" s="12">
        <v>11.38</v>
      </c>
      <c r="G77" s="25">
        <f t="shared" si="4"/>
        <v>14.52</v>
      </c>
      <c r="H77" s="14">
        <f t="shared" si="7"/>
        <v>72.599999999999994</v>
      </c>
      <c r="I77" s="21"/>
      <c r="J77" s="15"/>
    </row>
    <row r="78" spans="1:14" ht="18" customHeight="1" x14ac:dyDescent="0.2">
      <c r="A78" s="55" t="s">
        <v>192</v>
      </c>
      <c r="B78" s="107">
        <v>93656</v>
      </c>
      <c r="C78" s="107" t="s">
        <v>305</v>
      </c>
      <c r="D78" s="28" t="s">
        <v>126</v>
      </c>
      <c r="E78" s="12">
        <v>2</v>
      </c>
      <c r="F78" s="12">
        <v>11.38</v>
      </c>
      <c r="G78" s="25">
        <f t="shared" si="4"/>
        <v>14.52</v>
      </c>
      <c r="H78" s="14">
        <f t="shared" si="7"/>
        <v>29.04</v>
      </c>
      <c r="I78" s="21" t="s">
        <v>91</v>
      </c>
      <c r="J78" s="15"/>
    </row>
    <row r="79" spans="1:14" ht="27" customHeight="1" x14ac:dyDescent="0.2">
      <c r="A79" s="55" t="s">
        <v>193</v>
      </c>
      <c r="B79" s="108" t="s">
        <v>476</v>
      </c>
      <c r="C79" s="108" t="s">
        <v>366</v>
      </c>
      <c r="D79" s="28" t="s">
        <v>126</v>
      </c>
      <c r="E79" s="25">
        <v>1</v>
      </c>
      <c r="F79" s="25">
        <v>20.84</v>
      </c>
      <c r="G79" s="25">
        <f t="shared" si="4"/>
        <v>26.59</v>
      </c>
      <c r="H79" s="62">
        <f t="shared" si="7"/>
        <v>26.59</v>
      </c>
      <c r="I79" s="26" t="s">
        <v>92</v>
      </c>
      <c r="J79" s="15"/>
    </row>
    <row r="80" spans="1:14" ht="24" customHeight="1" x14ac:dyDescent="0.2">
      <c r="A80" s="55" t="s">
        <v>194</v>
      </c>
      <c r="B80" s="55" t="e">
        <f>#REF!</f>
        <v>#REF!</v>
      </c>
      <c r="C80" s="23" t="s">
        <v>93</v>
      </c>
      <c r="D80" s="28" t="s">
        <v>126</v>
      </c>
      <c r="E80" s="12">
        <v>1</v>
      </c>
      <c r="F80" s="12">
        <v>152.27000000000001</v>
      </c>
      <c r="G80" s="25">
        <f t="shared" si="4"/>
        <v>194.3</v>
      </c>
      <c r="H80" s="14">
        <f t="shared" si="7"/>
        <v>194.3</v>
      </c>
      <c r="I80" s="26" t="s">
        <v>94</v>
      </c>
      <c r="J80" s="15"/>
    </row>
    <row r="81" spans="1:13" ht="31.5" customHeight="1" x14ac:dyDescent="0.2">
      <c r="A81" s="55" t="s">
        <v>195</v>
      </c>
      <c r="B81" s="55" t="e">
        <f>#REF!</f>
        <v>#REF!</v>
      </c>
      <c r="C81" s="55" t="s">
        <v>46</v>
      </c>
      <c r="D81" s="28" t="s">
        <v>126</v>
      </c>
      <c r="E81" s="12">
        <v>1</v>
      </c>
      <c r="F81" s="12">
        <v>60.08</v>
      </c>
      <c r="G81" s="25">
        <f t="shared" si="4"/>
        <v>76.66</v>
      </c>
      <c r="H81" s="14">
        <f t="shared" si="7"/>
        <v>76.66</v>
      </c>
      <c r="I81" s="26" t="s">
        <v>95</v>
      </c>
      <c r="J81" s="15"/>
      <c r="M81" s="57"/>
    </row>
    <row r="82" spans="1:13" ht="31.5" customHeight="1" x14ac:dyDescent="0.2">
      <c r="A82" s="55" t="s">
        <v>386</v>
      </c>
      <c r="B82" s="107">
        <v>91932</v>
      </c>
      <c r="C82" s="107" t="s">
        <v>423</v>
      </c>
      <c r="D82" s="8" t="s">
        <v>10</v>
      </c>
      <c r="E82" s="12">
        <v>30</v>
      </c>
      <c r="F82" s="12">
        <v>8.43</v>
      </c>
      <c r="G82" s="25">
        <f t="shared" si="4"/>
        <v>10.76</v>
      </c>
      <c r="H82" s="14">
        <f t="shared" si="7"/>
        <v>322.8</v>
      </c>
      <c r="I82" s="26"/>
      <c r="J82" s="15"/>
      <c r="M82" s="57"/>
    </row>
    <row r="83" spans="1:13" x14ac:dyDescent="0.2">
      <c r="A83" s="55" t="s">
        <v>424</v>
      </c>
      <c r="B83" s="107" t="e">
        <f>#REF!</f>
        <v>#REF!</v>
      </c>
      <c r="C83" s="23" t="s">
        <v>44</v>
      </c>
      <c r="D83" s="8" t="s">
        <v>126</v>
      </c>
      <c r="E83" s="12">
        <v>1</v>
      </c>
      <c r="F83" s="25">
        <v>521.24</v>
      </c>
      <c r="G83" s="25">
        <f t="shared" si="4"/>
        <v>665.1</v>
      </c>
      <c r="H83" s="14">
        <f t="shared" si="7"/>
        <v>665.1</v>
      </c>
      <c r="I83" s="26" t="s">
        <v>96</v>
      </c>
      <c r="J83" s="15"/>
      <c r="M83"/>
    </row>
    <row r="84" spans="1:13" ht="25.5" x14ac:dyDescent="0.2">
      <c r="A84" s="55" t="s">
        <v>465</v>
      </c>
      <c r="B84" s="107" t="e">
        <f>#REF!</f>
        <v>#REF!</v>
      </c>
      <c r="C84" s="108" t="s">
        <v>466</v>
      </c>
      <c r="D84" s="8" t="s">
        <v>126</v>
      </c>
      <c r="E84" s="12">
        <v>2</v>
      </c>
      <c r="F84" s="25">
        <v>107.31</v>
      </c>
      <c r="G84" s="25">
        <f t="shared" si="4"/>
        <v>136.93</v>
      </c>
      <c r="H84" s="14">
        <f t="shared" si="7"/>
        <v>273.86</v>
      </c>
      <c r="I84" s="26"/>
      <c r="J84" s="15"/>
      <c r="M84"/>
    </row>
    <row r="85" spans="1:13" x14ac:dyDescent="0.2">
      <c r="A85" s="6">
        <v>10</v>
      </c>
      <c r="B85" s="6"/>
      <c r="C85" s="6" t="s">
        <v>47</v>
      </c>
      <c r="D85" s="8"/>
      <c r="E85" s="12"/>
      <c r="F85" s="12"/>
      <c r="G85" s="25"/>
      <c r="H85" s="13">
        <f>SUM(H86:H106)</f>
        <v>11366.02</v>
      </c>
      <c r="J85" s="15"/>
    </row>
    <row r="86" spans="1:13" ht="18.75" customHeight="1" x14ac:dyDescent="0.2">
      <c r="A86" s="55" t="s">
        <v>196</v>
      </c>
      <c r="B86" s="107">
        <v>89957</v>
      </c>
      <c r="C86" s="9" t="s">
        <v>12</v>
      </c>
      <c r="D86" s="8" t="s">
        <v>11</v>
      </c>
      <c r="E86" s="12">
        <v>0</v>
      </c>
      <c r="F86" s="12">
        <v>97.25</v>
      </c>
      <c r="G86" s="25">
        <f t="shared" si="4"/>
        <v>124.09</v>
      </c>
      <c r="H86" s="14">
        <f t="shared" si="7"/>
        <v>0</v>
      </c>
      <c r="I86" s="26" t="s">
        <v>97</v>
      </c>
      <c r="J86" s="15"/>
    </row>
    <row r="87" spans="1:13" ht="25.5" x14ac:dyDescent="0.2">
      <c r="A87" s="55" t="s">
        <v>197</v>
      </c>
      <c r="B87" s="55" t="e">
        <f>#REF!</f>
        <v>#REF!</v>
      </c>
      <c r="C87" s="9" t="s">
        <v>48</v>
      </c>
      <c r="D87" s="8" t="s">
        <v>11</v>
      </c>
      <c r="E87" s="12">
        <v>0</v>
      </c>
      <c r="F87" s="12">
        <v>41.35</v>
      </c>
      <c r="G87" s="25">
        <f t="shared" si="4"/>
        <v>52.76</v>
      </c>
      <c r="H87" s="14">
        <f t="shared" si="7"/>
        <v>0</v>
      </c>
      <c r="I87" s="26" t="s">
        <v>98</v>
      </c>
      <c r="J87" s="15"/>
    </row>
    <row r="88" spans="1:13" ht="25.5" x14ac:dyDescent="0.2">
      <c r="A88" s="55" t="s">
        <v>198</v>
      </c>
      <c r="B88" s="55" t="e">
        <f>#REF!</f>
        <v>#REF!</v>
      </c>
      <c r="C88" s="9" t="s">
        <v>99</v>
      </c>
      <c r="D88" s="8" t="s">
        <v>11</v>
      </c>
      <c r="E88" s="12">
        <v>0</v>
      </c>
      <c r="F88" s="12">
        <v>60.55</v>
      </c>
      <c r="G88" s="25">
        <f t="shared" si="4"/>
        <v>77.260000000000005</v>
      </c>
      <c r="H88" s="14">
        <f t="shared" si="7"/>
        <v>0</v>
      </c>
      <c r="I88" s="26" t="s">
        <v>100</v>
      </c>
      <c r="J88" s="15"/>
    </row>
    <row r="89" spans="1:13" ht="25.5" x14ac:dyDescent="0.2">
      <c r="A89" s="55" t="s">
        <v>199</v>
      </c>
      <c r="B89" s="55" t="e">
        <f>#REF!</f>
        <v>#REF!</v>
      </c>
      <c r="C89" s="9" t="s">
        <v>13</v>
      </c>
      <c r="D89" s="8" t="s">
        <v>11</v>
      </c>
      <c r="E89" s="12">
        <v>0</v>
      </c>
      <c r="F89" s="12">
        <v>63.15</v>
      </c>
      <c r="G89" s="25">
        <f t="shared" si="4"/>
        <v>80.58</v>
      </c>
      <c r="H89" s="14">
        <f t="shared" si="7"/>
        <v>0</v>
      </c>
      <c r="I89" s="26" t="s">
        <v>101</v>
      </c>
      <c r="J89" s="15"/>
    </row>
    <row r="90" spans="1:13" x14ac:dyDescent="0.2">
      <c r="A90" s="55" t="s">
        <v>387</v>
      </c>
      <c r="B90" s="107">
        <v>89482</v>
      </c>
      <c r="C90" s="9" t="s">
        <v>49</v>
      </c>
      <c r="D90" s="8" t="s">
        <v>11</v>
      </c>
      <c r="E90" s="12">
        <v>0</v>
      </c>
      <c r="F90" s="12">
        <v>15.77</v>
      </c>
      <c r="G90" s="25">
        <f t="shared" si="4"/>
        <v>20.12</v>
      </c>
      <c r="H90" s="14">
        <f t="shared" si="7"/>
        <v>0</v>
      </c>
      <c r="I90" s="26" t="s">
        <v>102</v>
      </c>
      <c r="J90" s="15"/>
    </row>
    <row r="91" spans="1:13" x14ac:dyDescent="0.2">
      <c r="A91" s="55" t="s">
        <v>200</v>
      </c>
      <c r="B91" s="55" t="e">
        <f>#REF!</f>
        <v>#REF!</v>
      </c>
      <c r="C91" s="107" t="s">
        <v>153</v>
      </c>
      <c r="D91" s="65" t="s">
        <v>126</v>
      </c>
      <c r="E91" s="12">
        <v>1</v>
      </c>
      <c r="F91" s="12">
        <v>55.9</v>
      </c>
      <c r="G91" s="25">
        <f t="shared" si="4"/>
        <v>71.33</v>
      </c>
      <c r="H91" s="14">
        <f t="shared" si="7"/>
        <v>71.33</v>
      </c>
      <c r="I91" s="26"/>
      <c r="J91" s="15"/>
    </row>
    <row r="92" spans="1:13" x14ac:dyDescent="0.2">
      <c r="A92" s="55" t="s">
        <v>388</v>
      </c>
      <c r="B92" s="108">
        <v>94792</v>
      </c>
      <c r="C92" s="107" t="s">
        <v>50</v>
      </c>
      <c r="D92" s="8" t="s">
        <v>11</v>
      </c>
      <c r="E92" s="12">
        <v>1</v>
      </c>
      <c r="F92" s="12">
        <v>100.44</v>
      </c>
      <c r="G92" s="25">
        <f t="shared" si="4"/>
        <v>128.16</v>
      </c>
      <c r="H92" s="14">
        <f t="shared" si="7"/>
        <v>128.16</v>
      </c>
      <c r="I92" s="26" t="s">
        <v>103</v>
      </c>
      <c r="J92" s="15"/>
    </row>
    <row r="93" spans="1:13" ht="25.5" x14ac:dyDescent="0.2">
      <c r="A93" s="55" t="s">
        <v>201</v>
      </c>
      <c r="B93" s="108">
        <v>89353</v>
      </c>
      <c r="C93" s="107" t="s">
        <v>318</v>
      </c>
      <c r="D93" s="8" t="s">
        <v>11</v>
      </c>
      <c r="E93" s="12">
        <v>1</v>
      </c>
      <c r="F93" s="12">
        <v>31.71</v>
      </c>
      <c r="G93" s="25">
        <f t="shared" si="4"/>
        <v>40.46</v>
      </c>
      <c r="H93" s="14">
        <f t="shared" si="7"/>
        <v>40.46</v>
      </c>
      <c r="I93" s="26"/>
      <c r="J93" s="15"/>
    </row>
    <row r="94" spans="1:13" ht="25.5" x14ac:dyDescent="0.2">
      <c r="A94" s="55" t="s">
        <v>202</v>
      </c>
      <c r="B94" s="107">
        <v>88504</v>
      </c>
      <c r="C94" s="9" t="s">
        <v>104</v>
      </c>
      <c r="D94" s="8" t="s">
        <v>11</v>
      </c>
      <c r="E94" s="12">
        <v>1</v>
      </c>
      <c r="F94" s="12">
        <v>521.02</v>
      </c>
      <c r="G94" s="25">
        <f t="shared" si="4"/>
        <v>664.82</v>
      </c>
      <c r="H94" s="14">
        <f t="shared" si="7"/>
        <v>664.82</v>
      </c>
      <c r="I94" s="26" t="s">
        <v>105</v>
      </c>
      <c r="J94" s="15"/>
    </row>
    <row r="95" spans="1:13" ht="25.5" x14ac:dyDescent="0.2">
      <c r="A95" s="55" t="s">
        <v>203</v>
      </c>
      <c r="B95" s="107">
        <v>86931</v>
      </c>
      <c r="C95" s="9" t="s">
        <v>106</v>
      </c>
      <c r="D95" s="8" t="s">
        <v>11</v>
      </c>
      <c r="E95" s="12">
        <v>2</v>
      </c>
      <c r="F95" s="12">
        <v>351.62</v>
      </c>
      <c r="G95" s="25">
        <f t="shared" si="4"/>
        <v>448.67</v>
      </c>
      <c r="H95" s="14">
        <f t="shared" si="7"/>
        <v>897.34</v>
      </c>
      <c r="I95" s="26" t="s">
        <v>107</v>
      </c>
      <c r="J95" s="15"/>
    </row>
    <row r="96" spans="1:13" ht="51" x14ac:dyDescent="0.2">
      <c r="A96" s="55" t="s">
        <v>204</v>
      </c>
      <c r="B96" s="55" t="e">
        <f>#REF!</f>
        <v>#REF!</v>
      </c>
      <c r="C96" s="9" t="s">
        <v>108</v>
      </c>
      <c r="D96" s="8" t="s">
        <v>11</v>
      </c>
      <c r="E96" s="12">
        <v>2</v>
      </c>
      <c r="F96" s="12">
        <v>481.62</v>
      </c>
      <c r="G96" s="25">
        <f t="shared" si="4"/>
        <v>614.54999999999995</v>
      </c>
      <c r="H96" s="14">
        <f t="shared" si="7"/>
        <v>1229.0999999999999</v>
      </c>
      <c r="I96" s="26" t="s">
        <v>109</v>
      </c>
      <c r="J96" s="15"/>
    </row>
    <row r="97" spans="1:15" ht="25.5" x14ac:dyDescent="0.2">
      <c r="A97" s="55" t="s">
        <v>205</v>
      </c>
      <c r="B97" s="107">
        <v>86904</v>
      </c>
      <c r="C97" s="107" t="s">
        <v>321</v>
      </c>
      <c r="D97" s="8" t="s">
        <v>11</v>
      </c>
      <c r="E97" s="12">
        <v>1</v>
      </c>
      <c r="F97" s="12">
        <v>100.55</v>
      </c>
      <c r="G97" s="25">
        <f t="shared" si="4"/>
        <v>128.30000000000001</v>
      </c>
      <c r="H97" s="14">
        <f t="shared" si="7"/>
        <v>128.30000000000001</v>
      </c>
      <c r="I97" s="26"/>
      <c r="J97" s="15"/>
    </row>
    <row r="98" spans="1:15" ht="25.5" customHeight="1" x14ac:dyDescent="0.2">
      <c r="A98" s="55" t="s">
        <v>206</v>
      </c>
      <c r="B98" s="54" t="e">
        <f>#REF!</f>
        <v>#REF!</v>
      </c>
      <c r="C98" s="23" t="s">
        <v>14</v>
      </c>
      <c r="D98" s="8" t="s">
        <v>11</v>
      </c>
      <c r="E98" s="12">
        <v>3</v>
      </c>
      <c r="F98" s="12">
        <v>55.01</v>
      </c>
      <c r="G98" s="25">
        <f t="shared" si="4"/>
        <v>70.19</v>
      </c>
      <c r="H98" s="14">
        <f t="shared" si="7"/>
        <v>210.57</v>
      </c>
      <c r="I98" s="26" t="s">
        <v>110</v>
      </c>
      <c r="J98" s="15"/>
      <c r="M98" s="57"/>
    </row>
    <row r="99" spans="1:15" ht="26.25" customHeight="1" x14ac:dyDescent="0.2">
      <c r="A99" s="55" t="s">
        <v>207</v>
      </c>
      <c r="B99" s="54" t="e">
        <f>#REF!</f>
        <v>#REF!</v>
      </c>
      <c r="C99" s="9" t="s">
        <v>51</v>
      </c>
      <c r="D99" s="8" t="s">
        <v>11</v>
      </c>
      <c r="E99" s="12">
        <v>3</v>
      </c>
      <c r="F99" s="12">
        <v>83.47</v>
      </c>
      <c r="G99" s="25">
        <f t="shared" si="4"/>
        <v>106.51</v>
      </c>
      <c r="H99" s="14">
        <f t="shared" si="7"/>
        <v>319.52999999999997</v>
      </c>
      <c r="I99" s="26" t="s">
        <v>111</v>
      </c>
      <c r="J99" s="15"/>
    </row>
    <row r="100" spans="1:15" ht="25.5" customHeight="1" x14ac:dyDescent="0.2">
      <c r="A100" s="55" t="s">
        <v>208</v>
      </c>
      <c r="B100" s="54" t="e">
        <f>#REF!</f>
        <v>#REF!</v>
      </c>
      <c r="C100" s="9" t="s">
        <v>52</v>
      </c>
      <c r="D100" s="8" t="s">
        <v>11</v>
      </c>
      <c r="E100" s="12">
        <v>2</v>
      </c>
      <c r="F100" s="12">
        <v>58.63</v>
      </c>
      <c r="G100" s="25">
        <f t="shared" si="4"/>
        <v>74.81</v>
      </c>
      <c r="H100" s="14">
        <f t="shared" si="7"/>
        <v>149.62</v>
      </c>
      <c r="I100" s="30"/>
      <c r="J100" s="15"/>
    </row>
    <row r="101" spans="1:15" ht="25.5" customHeight="1" x14ac:dyDescent="0.2">
      <c r="A101" s="55" t="s">
        <v>209</v>
      </c>
      <c r="B101" s="54" t="e">
        <f>#REF!</f>
        <v>#REF!</v>
      </c>
      <c r="C101" s="9" t="s">
        <v>15</v>
      </c>
      <c r="D101" s="8" t="s">
        <v>7</v>
      </c>
      <c r="E101" s="12">
        <v>1.04</v>
      </c>
      <c r="F101" s="12">
        <v>121.52</v>
      </c>
      <c r="G101" s="25">
        <f t="shared" si="4"/>
        <v>155.06</v>
      </c>
      <c r="H101" s="14">
        <f t="shared" si="7"/>
        <v>161.26</v>
      </c>
      <c r="I101" s="26" t="s">
        <v>112</v>
      </c>
      <c r="J101" s="15"/>
    </row>
    <row r="102" spans="1:15" ht="25.5" customHeight="1" x14ac:dyDescent="0.2">
      <c r="A102" s="55" t="s">
        <v>210</v>
      </c>
      <c r="B102" s="54" t="e">
        <f>#REF!</f>
        <v>#REF!</v>
      </c>
      <c r="C102" s="9" t="s">
        <v>53</v>
      </c>
      <c r="D102" s="8" t="s">
        <v>11</v>
      </c>
      <c r="E102" s="12">
        <v>4</v>
      </c>
      <c r="F102" s="12">
        <v>173.45</v>
      </c>
      <c r="G102" s="25">
        <f t="shared" si="4"/>
        <v>221.32</v>
      </c>
      <c r="H102" s="14">
        <f t="shared" si="7"/>
        <v>885.28</v>
      </c>
      <c r="I102" s="26" t="s">
        <v>113</v>
      </c>
      <c r="J102" s="15"/>
    </row>
    <row r="103" spans="1:15" ht="27.75" customHeight="1" x14ac:dyDescent="0.2">
      <c r="A103" s="55" t="s">
        <v>211</v>
      </c>
      <c r="B103" s="54" t="e">
        <f>#REF!</f>
        <v>#REF!</v>
      </c>
      <c r="C103" s="9" t="s">
        <v>61</v>
      </c>
      <c r="D103" s="8" t="s">
        <v>11</v>
      </c>
      <c r="E103" s="12">
        <v>1</v>
      </c>
      <c r="F103" s="25">
        <v>203.41</v>
      </c>
      <c r="G103" s="25">
        <f t="shared" si="4"/>
        <v>259.55</v>
      </c>
      <c r="H103" s="14">
        <f t="shared" si="7"/>
        <v>259.55</v>
      </c>
      <c r="I103" s="26" t="s">
        <v>114</v>
      </c>
      <c r="J103" s="15"/>
    </row>
    <row r="104" spans="1:15" ht="25.5" x14ac:dyDescent="0.2">
      <c r="A104" s="55" t="s">
        <v>212</v>
      </c>
      <c r="B104" s="107">
        <v>98102</v>
      </c>
      <c r="C104" s="107" t="s">
        <v>327</v>
      </c>
      <c r="D104" s="8" t="s">
        <v>11</v>
      </c>
      <c r="E104" s="12">
        <v>1</v>
      </c>
      <c r="F104" s="12">
        <v>64.91</v>
      </c>
      <c r="G104" s="25">
        <f t="shared" si="4"/>
        <v>82.83</v>
      </c>
      <c r="H104" s="14">
        <f t="shared" si="7"/>
        <v>82.83</v>
      </c>
      <c r="I104" s="26" t="s">
        <v>115</v>
      </c>
      <c r="J104" s="15"/>
    </row>
    <row r="105" spans="1:15" ht="38.25" customHeight="1" x14ac:dyDescent="0.2">
      <c r="A105" s="55" t="s">
        <v>389</v>
      </c>
      <c r="B105" s="107">
        <v>98066</v>
      </c>
      <c r="C105" s="23" t="s">
        <v>124</v>
      </c>
      <c r="D105" s="8" t="s">
        <v>11</v>
      </c>
      <c r="E105" s="12">
        <v>1</v>
      </c>
      <c r="F105" s="25">
        <v>3151.9</v>
      </c>
      <c r="G105" s="25">
        <f t="shared" si="4"/>
        <v>4021.82</v>
      </c>
      <c r="H105" s="14">
        <f t="shared" si="7"/>
        <v>4021.82</v>
      </c>
      <c r="I105" s="21" t="s">
        <v>122</v>
      </c>
      <c r="J105" s="15"/>
    </row>
    <row r="106" spans="1:15" ht="38.25" x14ac:dyDescent="0.2">
      <c r="A106" s="55" t="s">
        <v>213</v>
      </c>
      <c r="B106" s="107">
        <v>98094</v>
      </c>
      <c r="C106" s="23" t="s">
        <v>125</v>
      </c>
      <c r="D106" s="8" t="s">
        <v>11</v>
      </c>
      <c r="E106" s="12">
        <v>1</v>
      </c>
      <c r="F106" s="25">
        <v>1658.35</v>
      </c>
      <c r="G106" s="25">
        <f t="shared" si="4"/>
        <v>2116.0500000000002</v>
      </c>
      <c r="H106" s="14">
        <f t="shared" si="7"/>
        <v>2116.0500000000002</v>
      </c>
      <c r="I106" s="21" t="s">
        <v>123</v>
      </c>
      <c r="J106" s="15"/>
    </row>
    <row r="107" spans="1:15" x14ac:dyDescent="0.2">
      <c r="A107" s="6">
        <v>11</v>
      </c>
      <c r="B107" s="6"/>
      <c r="C107" s="6" t="s">
        <v>55</v>
      </c>
      <c r="D107" s="8"/>
      <c r="E107" s="12"/>
      <c r="F107" s="12"/>
      <c r="G107" s="25"/>
      <c r="H107" s="13">
        <f>SUM(H108:H111)</f>
        <v>14241.88</v>
      </c>
      <c r="J107" s="15"/>
    </row>
    <row r="108" spans="1:15" ht="38.25" x14ac:dyDescent="0.2">
      <c r="A108" s="107" t="s">
        <v>214</v>
      </c>
      <c r="B108" s="23" t="e">
        <f>#REF!</f>
        <v>#REF!</v>
      </c>
      <c r="C108" s="23" t="s">
        <v>54</v>
      </c>
      <c r="D108" s="28" t="s">
        <v>7</v>
      </c>
      <c r="E108" s="25">
        <v>357.9</v>
      </c>
      <c r="F108" s="25">
        <v>28.11</v>
      </c>
      <c r="G108" s="25">
        <f t="shared" ref="G108:G111" si="10">F108*1.276</f>
        <v>35.869999999999997</v>
      </c>
      <c r="H108" s="14">
        <f t="shared" si="7"/>
        <v>12837.87</v>
      </c>
      <c r="I108" s="26" t="s">
        <v>116</v>
      </c>
      <c r="J108" s="15"/>
      <c r="M108" s="57"/>
      <c r="N108" s="57"/>
      <c r="O108" s="57"/>
    </row>
    <row r="109" spans="1:15" x14ac:dyDescent="0.2">
      <c r="A109" s="107" t="s">
        <v>215</v>
      </c>
      <c r="B109" s="107">
        <v>88488</v>
      </c>
      <c r="C109" s="107" t="s">
        <v>330</v>
      </c>
      <c r="D109" s="8" t="s">
        <v>7</v>
      </c>
      <c r="E109" s="12">
        <v>3.05</v>
      </c>
      <c r="F109" s="12">
        <v>10.94</v>
      </c>
      <c r="G109" s="25">
        <f t="shared" si="10"/>
        <v>13.96</v>
      </c>
      <c r="H109" s="14">
        <f t="shared" si="7"/>
        <v>42.58</v>
      </c>
      <c r="I109" s="26" t="s">
        <v>117</v>
      </c>
      <c r="J109" s="15"/>
      <c r="N109" s="57"/>
    </row>
    <row r="110" spans="1:15" ht="25.5" x14ac:dyDescent="0.2">
      <c r="A110" s="107" t="s">
        <v>216</v>
      </c>
      <c r="B110" s="108" t="s">
        <v>477</v>
      </c>
      <c r="C110" s="23" t="s">
        <v>56</v>
      </c>
      <c r="D110" s="28" t="s">
        <v>7</v>
      </c>
      <c r="E110" s="25">
        <v>6.4</v>
      </c>
      <c r="F110" s="25">
        <v>12.67</v>
      </c>
      <c r="G110" s="25">
        <f t="shared" si="10"/>
        <v>16.170000000000002</v>
      </c>
      <c r="H110" s="62">
        <f t="shared" si="7"/>
        <v>103.49</v>
      </c>
      <c r="I110" s="26" t="s">
        <v>118</v>
      </c>
      <c r="J110" s="15"/>
      <c r="N110" s="57"/>
    </row>
    <row r="111" spans="1:15" s="70" customFormat="1" ht="25.5" x14ac:dyDescent="0.2">
      <c r="A111" s="107" t="s">
        <v>217</v>
      </c>
      <c r="B111" s="108">
        <v>88488</v>
      </c>
      <c r="C111" s="64" t="s">
        <v>154</v>
      </c>
      <c r="D111" s="67" t="s">
        <v>127</v>
      </c>
      <c r="E111" s="25">
        <v>90.11</v>
      </c>
      <c r="F111" s="25">
        <v>10.94</v>
      </c>
      <c r="G111" s="25">
        <f t="shared" si="10"/>
        <v>13.96</v>
      </c>
      <c r="H111" s="62">
        <f t="shared" si="7"/>
        <v>1257.94</v>
      </c>
      <c r="I111" s="30"/>
      <c r="J111" s="69"/>
      <c r="N111" s="110"/>
    </row>
    <row r="112" spans="1:15" x14ac:dyDescent="0.2">
      <c r="A112" s="94">
        <v>12</v>
      </c>
      <c r="B112" s="94"/>
      <c r="C112" s="94" t="s">
        <v>57</v>
      </c>
      <c r="D112" s="95"/>
      <c r="E112" s="96"/>
      <c r="F112" s="96"/>
      <c r="G112" s="96"/>
      <c r="H112" s="97">
        <f>H113+H115+H118+H121</f>
        <v>11364.52</v>
      </c>
      <c r="J112" s="15"/>
    </row>
    <row r="113" spans="1:16" x14ac:dyDescent="0.2">
      <c r="A113" s="6" t="s">
        <v>218</v>
      </c>
      <c r="B113" s="6"/>
      <c r="C113" s="6" t="s">
        <v>31</v>
      </c>
      <c r="D113" s="8"/>
      <c r="E113" s="12"/>
      <c r="F113" s="12"/>
      <c r="G113" s="25"/>
      <c r="H113" s="253">
        <f>SUM(H114)</f>
        <v>0</v>
      </c>
      <c r="J113" s="15"/>
    </row>
    <row r="114" spans="1:16" x14ac:dyDescent="0.2">
      <c r="A114" s="107" t="s">
        <v>440</v>
      </c>
      <c r="B114" s="108" t="s">
        <v>460</v>
      </c>
      <c r="C114" s="23" t="s">
        <v>58</v>
      </c>
      <c r="D114" s="28" t="s">
        <v>7</v>
      </c>
      <c r="E114" s="25">
        <v>0</v>
      </c>
      <c r="F114" s="25">
        <v>0.4</v>
      </c>
      <c r="G114" s="25">
        <f t="shared" ref="G114" si="11">F114*1.276</f>
        <v>0.51</v>
      </c>
      <c r="H114" s="14">
        <f t="shared" ref="H114:H123" si="12">E114*G114</f>
        <v>0</v>
      </c>
      <c r="I114" s="26" t="s">
        <v>119</v>
      </c>
      <c r="J114" s="15"/>
    </row>
    <row r="115" spans="1:16" x14ac:dyDescent="0.2">
      <c r="A115" s="6">
        <v>13</v>
      </c>
      <c r="B115" s="6"/>
      <c r="C115" s="6" t="s">
        <v>33</v>
      </c>
      <c r="D115" s="8"/>
      <c r="E115" s="12">
        <v>0</v>
      </c>
      <c r="F115" s="12"/>
      <c r="G115" s="25"/>
      <c r="H115" s="253">
        <f>SUM(H116:H117)</f>
        <v>0</v>
      </c>
      <c r="J115" s="15"/>
    </row>
    <row r="116" spans="1:16" x14ac:dyDescent="0.2">
      <c r="A116" s="107" t="s">
        <v>219</v>
      </c>
      <c r="B116" s="108">
        <v>96522</v>
      </c>
      <c r="C116" s="23" t="s">
        <v>65</v>
      </c>
      <c r="D116" s="28" t="s">
        <v>9</v>
      </c>
      <c r="E116" s="25">
        <v>0</v>
      </c>
      <c r="F116" s="25">
        <v>89.41</v>
      </c>
      <c r="G116" s="25">
        <f t="shared" ref="G116:G123" si="13">F116*1.276</f>
        <v>114.09</v>
      </c>
      <c r="H116" s="62">
        <f t="shared" si="12"/>
        <v>0</v>
      </c>
      <c r="I116" s="21" t="s">
        <v>66</v>
      </c>
      <c r="J116" s="15"/>
    </row>
    <row r="117" spans="1:16" s="71" customFormat="1" ht="25.5" x14ac:dyDescent="0.2">
      <c r="A117" s="107" t="s">
        <v>441</v>
      </c>
      <c r="B117" s="108">
        <v>94319</v>
      </c>
      <c r="C117" s="108" t="s">
        <v>131</v>
      </c>
      <c r="D117" s="28" t="s">
        <v>9</v>
      </c>
      <c r="E117" s="25">
        <v>0</v>
      </c>
      <c r="F117" s="25">
        <v>31.31</v>
      </c>
      <c r="G117" s="25">
        <f t="shared" si="13"/>
        <v>39.950000000000003</v>
      </c>
      <c r="H117" s="14">
        <f t="shared" si="12"/>
        <v>0</v>
      </c>
      <c r="I117" s="68"/>
      <c r="J117" s="69"/>
      <c r="K117" s="70"/>
      <c r="L117" s="70"/>
      <c r="M117" s="70"/>
    </row>
    <row r="118" spans="1:16" x14ac:dyDescent="0.2">
      <c r="A118" s="6">
        <v>14</v>
      </c>
      <c r="B118" s="6"/>
      <c r="C118" s="6" t="s">
        <v>36</v>
      </c>
      <c r="D118" s="8"/>
      <c r="E118" s="12"/>
      <c r="F118" s="12"/>
      <c r="G118" s="25"/>
      <c r="H118" s="253">
        <f>SUM(H119:H120)</f>
        <v>0</v>
      </c>
      <c r="I118" s="21"/>
      <c r="J118" s="15"/>
    </row>
    <row r="119" spans="1:16" ht="25.5" x14ac:dyDescent="0.2">
      <c r="A119" s="107" t="s">
        <v>220</v>
      </c>
      <c r="B119" s="107">
        <v>73361</v>
      </c>
      <c r="C119" s="108" t="s">
        <v>439</v>
      </c>
      <c r="D119" s="67" t="s">
        <v>143</v>
      </c>
      <c r="E119" s="25">
        <v>0</v>
      </c>
      <c r="F119" s="25">
        <v>334.7</v>
      </c>
      <c r="G119" s="25">
        <f t="shared" si="13"/>
        <v>427.08</v>
      </c>
      <c r="H119" s="62">
        <f t="shared" si="12"/>
        <v>0</v>
      </c>
      <c r="I119" s="21"/>
      <c r="J119" s="15"/>
    </row>
    <row r="120" spans="1:16" ht="38.25" x14ac:dyDescent="0.2">
      <c r="A120" s="107" t="s">
        <v>221</v>
      </c>
      <c r="B120" s="108">
        <v>87503</v>
      </c>
      <c r="C120" s="108" t="s">
        <v>68</v>
      </c>
      <c r="D120" s="28" t="s">
        <v>127</v>
      </c>
      <c r="E120" s="25">
        <v>0</v>
      </c>
      <c r="F120" s="25">
        <v>46.9</v>
      </c>
      <c r="G120" s="25">
        <f t="shared" si="13"/>
        <v>59.84</v>
      </c>
      <c r="H120" s="62">
        <f t="shared" si="12"/>
        <v>0</v>
      </c>
      <c r="I120" s="21"/>
      <c r="J120" s="15"/>
    </row>
    <row r="121" spans="1:16" x14ac:dyDescent="0.2">
      <c r="A121" s="6">
        <v>15</v>
      </c>
      <c r="B121" s="6"/>
      <c r="C121" s="6" t="s">
        <v>41</v>
      </c>
      <c r="D121" s="8"/>
      <c r="E121" s="12"/>
      <c r="F121" s="12"/>
      <c r="G121" s="25"/>
      <c r="H121" s="29">
        <f>SUM(H122:H123)</f>
        <v>11364.52</v>
      </c>
      <c r="I121" s="21" t="s">
        <v>81</v>
      </c>
      <c r="J121" s="15"/>
    </row>
    <row r="122" spans="1:16" ht="25.5" x14ac:dyDescent="0.2">
      <c r="A122" s="107" t="s">
        <v>222</v>
      </c>
      <c r="B122" s="108" t="e">
        <f>#REF!</f>
        <v>#REF!</v>
      </c>
      <c r="C122" s="108" t="s">
        <v>346</v>
      </c>
      <c r="D122" s="67" t="s">
        <v>127</v>
      </c>
      <c r="E122" s="25">
        <v>12.32</v>
      </c>
      <c r="F122" s="25">
        <v>435.01</v>
      </c>
      <c r="G122" s="25">
        <f>F122*1.276</f>
        <v>555.07000000000005</v>
      </c>
      <c r="H122" s="14">
        <f>E122*G122</f>
        <v>6838.46</v>
      </c>
      <c r="I122" s="21"/>
      <c r="J122" s="15"/>
    </row>
    <row r="123" spans="1:16" ht="25.5" x14ac:dyDescent="0.2">
      <c r="A123" s="107" t="s">
        <v>390</v>
      </c>
      <c r="B123" s="107">
        <v>98679</v>
      </c>
      <c r="C123" s="107" t="s">
        <v>478</v>
      </c>
      <c r="D123" s="8" t="s">
        <v>7</v>
      </c>
      <c r="E123" s="12">
        <v>154</v>
      </c>
      <c r="F123" s="12">
        <v>23.03</v>
      </c>
      <c r="G123" s="25">
        <f t="shared" si="13"/>
        <v>29.39</v>
      </c>
      <c r="H123" s="14">
        <f t="shared" si="12"/>
        <v>4526.0600000000004</v>
      </c>
      <c r="I123" s="21" t="s">
        <v>80</v>
      </c>
      <c r="J123" s="15"/>
      <c r="N123"/>
    </row>
    <row r="124" spans="1:16" x14ac:dyDescent="0.2">
      <c r="A124" s="94">
        <v>16</v>
      </c>
      <c r="B124" s="94"/>
      <c r="C124" s="94" t="s">
        <v>59</v>
      </c>
      <c r="D124" s="95"/>
      <c r="E124" s="96"/>
      <c r="F124" s="96"/>
      <c r="G124" s="96"/>
      <c r="H124" s="97">
        <f>SUM(H125+H127+H133+H130)</f>
        <v>7388.05</v>
      </c>
      <c r="I124" s="26" t="s">
        <v>119</v>
      </c>
      <c r="J124" s="15"/>
      <c r="N124"/>
      <c r="P124" s="56"/>
    </row>
    <row r="125" spans="1:16" x14ac:dyDescent="0.2">
      <c r="A125" s="6" t="s">
        <v>422</v>
      </c>
      <c r="B125" s="6"/>
      <c r="C125" s="6" t="s">
        <v>31</v>
      </c>
      <c r="D125" s="8"/>
      <c r="E125" s="12"/>
      <c r="F125" s="12"/>
      <c r="G125" s="25"/>
      <c r="H125" s="253">
        <f>SUM(H126)</f>
        <v>0</v>
      </c>
      <c r="J125" s="15"/>
    </row>
    <row r="126" spans="1:16" x14ac:dyDescent="0.2">
      <c r="A126" s="107" t="s">
        <v>442</v>
      </c>
      <c r="B126" s="64" t="e">
        <f>#REF!</f>
        <v>#REF!</v>
      </c>
      <c r="C126" s="23" t="s">
        <v>58</v>
      </c>
      <c r="D126" s="28" t="s">
        <v>7</v>
      </c>
      <c r="E126" s="25">
        <v>0</v>
      </c>
      <c r="F126" s="25">
        <v>0.4</v>
      </c>
      <c r="G126" s="25">
        <f t="shared" ref="G126" si="14">F126*1.276</f>
        <v>0.51</v>
      </c>
      <c r="H126" s="14">
        <f t="shared" ref="H126:H135" si="15">E126*G126</f>
        <v>0</v>
      </c>
      <c r="I126" s="21" t="s">
        <v>66</v>
      </c>
      <c r="J126" s="15"/>
    </row>
    <row r="127" spans="1:16" x14ac:dyDescent="0.2">
      <c r="A127" s="6">
        <v>17</v>
      </c>
      <c r="B127" s="6"/>
      <c r="C127" s="27" t="s">
        <v>33</v>
      </c>
      <c r="D127" s="28"/>
      <c r="E127" s="25"/>
      <c r="F127" s="25"/>
      <c r="G127" s="25"/>
      <c r="H127" s="253">
        <f>SUM(H128:H129)</f>
        <v>0</v>
      </c>
      <c r="J127" s="15"/>
      <c r="N127" s="31"/>
    </row>
    <row r="128" spans="1:16" x14ac:dyDescent="0.2">
      <c r="A128" s="107" t="s">
        <v>223</v>
      </c>
      <c r="B128" s="108">
        <v>96522</v>
      </c>
      <c r="C128" s="23" t="s">
        <v>65</v>
      </c>
      <c r="D128" s="28" t="s">
        <v>9</v>
      </c>
      <c r="E128" s="25">
        <v>0</v>
      </c>
      <c r="F128" s="25">
        <v>89.41</v>
      </c>
      <c r="G128" s="25">
        <f t="shared" ref="G128:G135" si="16">F128*1.276</f>
        <v>114.09</v>
      </c>
      <c r="H128" s="62">
        <f t="shared" si="15"/>
        <v>0</v>
      </c>
      <c r="I128" s="21" t="s">
        <v>81</v>
      </c>
      <c r="J128" s="15"/>
      <c r="N128" s="31"/>
    </row>
    <row r="129" spans="1:13" s="71" customFormat="1" ht="25.5" x14ac:dyDescent="0.2">
      <c r="A129" s="107" t="s">
        <v>443</v>
      </c>
      <c r="B129" s="108">
        <v>94319</v>
      </c>
      <c r="C129" s="23" t="s">
        <v>131</v>
      </c>
      <c r="D129" s="28" t="s">
        <v>9</v>
      </c>
      <c r="E129" s="25">
        <v>0</v>
      </c>
      <c r="F129" s="25">
        <v>31.31</v>
      </c>
      <c r="G129" s="25">
        <f t="shared" si="16"/>
        <v>39.950000000000003</v>
      </c>
      <c r="H129" s="62">
        <f t="shared" si="15"/>
        <v>0</v>
      </c>
      <c r="I129" s="68"/>
      <c r="J129" s="69"/>
      <c r="K129" s="70"/>
      <c r="L129" s="70"/>
      <c r="M129" s="70"/>
    </row>
    <row r="130" spans="1:13" x14ac:dyDescent="0.2">
      <c r="A130" s="6">
        <v>18</v>
      </c>
      <c r="B130" s="6"/>
      <c r="C130" s="6" t="s">
        <v>36</v>
      </c>
      <c r="D130" s="8"/>
      <c r="E130" s="12"/>
      <c r="F130" s="12"/>
      <c r="G130" s="25"/>
      <c r="H130" s="253">
        <f>SUM(H131:L132)</f>
        <v>0</v>
      </c>
      <c r="I130" s="21"/>
      <c r="J130" s="15"/>
    </row>
    <row r="131" spans="1:13" ht="25.5" x14ac:dyDescent="0.2">
      <c r="A131" s="107" t="s">
        <v>224</v>
      </c>
      <c r="B131" s="107">
        <v>73361</v>
      </c>
      <c r="C131" s="108" t="s">
        <v>439</v>
      </c>
      <c r="D131" s="67" t="s">
        <v>143</v>
      </c>
      <c r="E131" s="25">
        <v>0</v>
      </c>
      <c r="F131" s="25">
        <v>334.7</v>
      </c>
      <c r="G131" s="25">
        <f t="shared" si="16"/>
        <v>427.08</v>
      </c>
      <c r="H131" s="62">
        <f t="shared" si="15"/>
        <v>0</v>
      </c>
      <c r="I131" s="21"/>
      <c r="J131" s="15"/>
    </row>
    <row r="132" spans="1:13" ht="38.25" x14ac:dyDescent="0.2">
      <c r="A132" s="107" t="s">
        <v>225</v>
      </c>
      <c r="B132" s="108">
        <v>87503</v>
      </c>
      <c r="C132" s="108" t="s">
        <v>68</v>
      </c>
      <c r="D132" s="28" t="s">
        <v>7</v>
      </c>
      <c r="E132" s="25">
        <v>0</v>
      </c>
      <c r="F132" s="25">
        <v>46.9</v>
      </c>
      <c r="G132" s="25">
        <f t="shared" si="16"/>
        <v>59.84</v>
      </c>
      <c r="H132" s="62">
        <f t="shared" si="15"/>
        <v>0</v>
      </c>
      <c r="I132" s="21"/>
      <c r="J132" s="15"/>
    </row>
    <row r="133" spans="1:13" x14ac:dyDescent="0.2">
      <c r="A133" s="6">
        <v>19</v>
      </c>
      <c r="B133" s="6"/>
      <c r="C133" s="6" t="s">
        <v>41</v>
      </c>
      <c r="D133" s="8"/>
      <c r="E133" s="12"/>
      <c r="F133" s="12"/>
      <c r="G133" s="25"/>
      <c r="H133" s="13">
        <f>SUM(H134:L135)</f>
        <v>7388.05</v>
      </c>
      <c r="I133" s="21" t="s">
        <v>80</v>
      </c>
      <c r="J133" s="15"/>
    </row>
    <row r="134" spans="1:13" ht="25.5" x14ac:dyDescent="0.2">
      <c r="A134" s="107" t="s">
        <v>226</v>
      </c>
      <c r="B134" s="108" t="s">
        <v>462</v>
      </c>
      <c r="C134" s="108" t="s">
        <v>346</v>
      </c>
      <c r="D134" s="67" t="s">
        <v>127</v>
      </c>
      <c r="E134" s="25">
        <v>8.01</v>
      </c>
      <c r="F134" s="25">
        <v>435.01</v>
      </c>
      <c r="G134" s="25">
        <f>F134*1.276</f>
        <v>555.07000000000005</v>
      </c>
      <c r="H134" s="14">
        <f>E134*G134</f>
        <v>4446.1099999999997</v>
      </c>
      <c r="I134" s="21"/>
      <c r="J134" s="15"/>
    </row>
    <row r="135" spans="1:13" ht="25.5" x14ac:dyDescent="0.2">
      <c r="A135" s="107" t="s">
        <v>227</v>
      </c>
      <c r="B135" s="107">
        <v>98679</v>
      </c>
      <c r="C135" s="107" t="s">
        <v>478</v>
      </c>
      <c r="D135" s="8" t="s">
        <v>7</v>
      </c>
      <c r="E135" s="12">
        <v>100.1</v>
      </c>
      <c r="F135" s="12">
        <v>23.03</v>
      </c>
      <c r="G135" s="25">
        <f t="shared" si="16"/>
        <v>29.39</v>
      </c>
      <c r="H135" s="14">
        <f t="shared" si="15"/>
        <v>2941.94</v>
      </c>
      <c r="J135" s="15"/>
    </row>
    <row r="136" spans="1:13" x14ac:dyDescent="0.2">
      <c r="A136" s="94">
        <v>20</v>
      </c>
      <c r="B136" s="94"/>
      <c r="C136" s="94" t="s">
        <v>60</v>
      </c>
      <c r="D136" s="95"/>
      <c r="E136" s="96"/>
      <c r="F136" s="96"/>
      <c r="G136" s="96"/>
      <c r="H136" s="97">
        <f>H138+H140+H143+H146+H151+H154</f>
        <v>13798.63</v>
      </c>
      <c r="J136" s="15"/>
    </row>
    <row r="137" spans="1:13" x14ac:dyDescent="0.2">
      <c r="A137" s="6" t="s">
        <v>437</v>
      </c>
      <c r="B137" s="6"/>
      <c r="C137" s="6" t="s">
        <v>333</v>
      </c>
      <c r="D137" s="8"/>
      <c r="E137" s="12"/>
      <c r="F137" s="12"/>
      <c r="G137" s="25"/>
      <c r="H137" s="13"/>
      <c r="I137" s="26"/>
      <c r="J137" s="15"/>
    </row>
    <row r="138" spans="1:13" x14ac:dyDescent="0.2">
      <c r="A138" s="6" t="s">
        <v>444</v>
      </c>
      <c r="B138" s="6"/>
      <c r="C138" s="6" t="s">
        <v>31</v>
      </c>
      <c r="D138" s="8"/>
      <c r="E138" s="12"/>
      <c r="F138" s="12"/>
      <c r="G138" s="25"/>
      <c r="H138" s="253">
        <f>H139</f>
        <v>0</v>
      </c>
      <c r="I138" s="26"/>
      <c r="J138" s="15"/>
    </row>
    <row r="139" spans="1:13" x14ac:dyDescent="0.2">
      <c r="A139" s="107" t="s">
        <v>445</v>
      </c>
      <c r="B139" s="107" t="s">
        <v>461</v>
      </c>
      <c r="C139" s="23" t="s">
        <v>58</v>
      </c>
      <c r="D139" s="8" t="s">
        <v>127</v>
      </c>
      <c r="E139" s="12">
        <v>0</v>
      </c>
      <c r="F139" s="25">
        <v>0.4</v>
      </c>
      <c r="G139" s="25">
        <f t="shared" ref="G139" si="17">F139*1.276</f>
        <v>0.51</v>
      </c>
      <c r="H139" s="14">
        <f t="shared" ref="H139" si="18">E139*G139</f>
        <v>0</v>
      </c>
      <c r="I139" s="26"/>
      <c r="J139" s="15"/>
    </row>
    <row r="140" spans="1:13" x14ac:dyDescent="0.2">
      <c r="A140" s="6">
        <v>21</v>
      </c>
      <c r="B140" s="6"/>
      <c r="C140" s="27" t="s">
        <v>33</v>
      </c>
      <c r="D140" s="28"/>
      <c r="E140" s="25"/>
      <c r="F140" s="25"/>
      <c r="G140" s="25"/>
      <c r="H140" s="253">
        <f>SUM(H141:H142)</f>
        <v>0</v>
      </c>
      <c r="I140" s="26"/>
      <c r="J140" s="15"/>
    </row>
    <row r="141" spans="1:13" x14ac:dyDescent="0.2">
      <c r="A141" s="107" t="s">
        <v>228</v>
      </c>
      <c r="B141" s="108">
        <v>96522</v>
      </c>
      <c r="C141" s="23" t="s">
        <v>65</v>
      </c>
      <c r="D141" s="28" t="s">
        <v>9</v>
      </c>
      <c r="E141" s="25">
        <v>0</v>
      </c>
      <c r="F141" s="25">
        <v>89.41</v>
      </c>
      <c r="G141" s="25">
        <f t="shared" ref="G141:G149" si="19">F141*1.276</f>
        <v>114.09</v>
      </c>
      <c r="H141" s="62">
        <f t="shared" ref="H141:H149" si="20">E141*G141</f>
        <v>0</v>
      </c>
      <c r="I141" s="26"/>
      <c r="J141" s="15"/>
    </row>
    <row r="142" spans="1:13" ht="25.5" x14ac:dyDescent="0.2">
      <c r="A142" s="107" t="s">
        <v>446</v>
      </c>
      <c r="B142" s="108">
        <v>94319</v>
      </c>
      <c r="C142" s="23" t="s">
        <v>131</v>
      </c>
      <c r="D142" s="28" t="s">
        <v>9</v>
      </c>
      <c r="E142" s="25">
        <v>0</v>
      </c>
      <c r="F142" s="25">
        <v>31.31</v>
      </c>
      <c r="G142" s="25">
        <f t="shared" si="19"/>
        <v>39.950000000000003</v>
      </c>
      <c r="H142" s="62">
        <f t="shared" si="20"/>
        <v>0</v>
      </c>
      <c r="I142" s="26"/>
      <c r="J142" s="15"/>
    </row>
    <row r="143" spans="1:13" x14ac:dyDescent="0.2">
      <c r="A143" s="6">
        <v>22</v>
      </c>
      <c r="B143" s="6"/>
      <c r="C143" s="6" t="s">
        <v>36</v>
      </c>
      <c r="D143" s="8"/>
      <c r="E143" s="12"/>
      <c r="F143" s="12"/>
      <c r="G143" s="25"/>
      <c r="H143" s="253">
        <f>SUM(H144:L145)</f>
        <v>0</v>
      </c>
      <c r="I143" s="26"/>
      <c r="J143" s="15"/>
    </row>
    <row r="144" spans="1:13" ht="25.5" x14ac:dyDescent="0.2">
      <c r="A144" s="107" t="s">
        <v>229</v>
      </c>
      <c r="B144" s="107">
        <v>73361</v>
      </c>
      <c r="C144" s="108" t="s">
        <v>439</v>
      </c>
      <c r="D144" s="67" t="s">
        <v>143</v>
      </c>
      <c r="E144" s="25">
        <v>0</v>
      </c>
      <c r="F144" s="25">
        <v>334.7</v>
      </c>
      <c r="G144" s="25">
        <f t="shared" ref="G144:G145" si="21">F144*1.276</f>
        <v>427.08</v>
      </c>
      <c r="H144" s="62">
        <f t="shared" ref="H144:H145" si="22">E144*G144</f>
        <v>0</v>
      </c>
      <c r="I144" s="26"/>
      <c r="J144" s="15"/>
    </row>
    <row r="145" spans="1:13" ht="38.25" x14ac:dyDescent="0.2">
      <c r="A145" s="107" t="s">
        <v>230</v>
      </c>
      <c r="B145" s="108">
        <v>87503</v>
      </c>
      <c r="C145" s="108" t="s">
        <v>68</v>
      </c>
      <c r="D145" s="28" t="s">
        <v>7</v>
      </c>
      <c r="E145" s="25">
        <v>0</v>
      </c>
      <c r="F145" s="25">
        <v>46.9</v>
      </c>
      <c r="G145" s="25">
        <f t="shared" si="21"/>
        <v>59.84</v>
      </c>
      <c r="H145" s="62">
        <f t="shared" si="22"/>
        <v>0</v>
      </c>
      <c r="I145" s="26"/>
      <c r="J145" s="15"/>
    </row>
    <row r="146" spans="1:13" x14ac:dyDescent="0.2">
      <c r="A146" s="6">
        <v>23</v>
      </c>
      <c r="B146" s="108"/>
      <c r="C146" s="6" t="s">
        <v>41</v>
      </c>
      <c r="D146" s="67"/>
      <c r="E146" s="25"/>
      <c r="F146" s="25"/>
      <c r="G146" s="25"/>
      <c r="H146" s="13">
        <f>SUM(H147:H149)</f>
        <v>13344.85</v>
      </c>
      <c r="I146" s="26"/>
      <c r="J146" s="15"/>
    </row>
    <row r="147" spans="1:13" ht="25.5" x14ac:dyDescent="0.2">
      <c r="A147" s="107" t="s">
        <v>391</v>
      </c>
      <c r="B147" s="108" t="s">
        <v>463</v>
      </c>
      <c r="C147" s="108" t="s">
        <v>346</v>
      </c>
      <c r="D147" s="67" t="s">
        <v>127</v>
      </c>
      <c r="E147" s="25">
        <v>13.24</v>
      </c>
      <c r="F147" s="25">
        <v>435.01</v>
      </c>
      <c r="G147" s="25">
        <f>F147*1.276</f>
        <v>555.07000000000005</v>
      </c>
      <c r="H147" s="14">
        <f>E147*G147</f>
        <v>7349.13</v>
      </c>
      <c r="I147" s="26"/>
      <c r="J147" s="15"/>
    </row>
    <row r="148" spans="1:13" ht="25.5" x14ac:dyDescent="0.2">
      <c r="A148" s="107" t="s">
        <v>392</v>
      </c>
      <c r="B148" s="107">
        <v>98679</v>
      </c>
      <c r="C148" s="107" t="s">
        <v>478</v>
      </c>
      <c r="D148" s="8" t="s">
        <v>7</v>
      </c>
      <c r="E148" s="12">
        <v>165.5</v>
      </c>
      <c r="F148" s="12">
        <v>23.03</v>
      </c>
      <c r="G148" s="25">
        <f t="shared" ref="G148" si="23">F148*1.276</f>
        <v>29.39</v>
      </c>
      <c r="H148" s="14">
        <f t="shared" ref="H148" si="24">E148*G148</f>
        <v>4864.05</v>
      </c>
      <c r="I148" s="26"/>
      <c r="J148" s="15"/>
    </row>
    <row r="149" spans="1:13" x14ac:dyDescent="0.2">
      <c r="A149" s="107" t="s">
        <v>393</v>
      </c>
      <c r="B149" s="108">
        <v>85180</v>
      </c>
      <c r="C149" s="108" t="s">
        <v>339</v>
      </c>
      <c r="D149" s="28" t="s">
        <v>127</v>
      </c>
      <c r="E149" s="25">
        <v>72.45</v>
      </c>
      <c r="F149" s="25">
        <v>12.24</v>
      </c>
      <c r="G149" s="25">
        <f t="shared" si="19"/>
        <v>15.62</v>
      </c>
      <c r="H149" s="62">
        <f t="shared" si="20"/>
        <v>1131.67</v>
      </c>
      <c r="I149" s="26"/>
      <c r="J149" s="15"/>
    </row>
    <row r="150" spans="1:13" s="87" customFormat="1" x14ac:dyDescent="0.2">
      <c r="A150" s="27">
        <v>24</v>
      </c>
      <c r="B150" s="64"/>
      <c r="C150" s="27" t="s">
        <v>165</v>
      </c>
      <c r="D150" s="67"/>
      <c r="E150" s="84"/>
      <c r="F150" s="84"/>
      <c r="G150" s="84"/>
      <c r="H150" s="13"/>
      <c r="I150" s="85"/>
      <c r="J150" s="86"/>
    </row>
    <row r="151" spans="1:13" s="87" customFormat="1" x14ac:dyDescent="0.2">
      <c r="A151" s="108" t="s">
        <v>231</v>
      </c>
      <c r="B151" s="64"/>
      <c r="C151" s="27" t="s">
        <v>164</v>
      </c>
      <c r="D151" s="67"/>
      <c r="E151" s="84"/>
      <c r="F151" s="84"/>
      <c r="G151" s="84"/>
      <c r="H151" s="13">
        <f>SUM(H152:H153)</f>
        <v>116.96</v>
      </c>
      <c r="I151" s="85"/>
      <c r="J151" s="86"/>
    </row>
    <row r="152" spans="1:13" s="87" customFormat="1" ht="25.5" x14ac:dyDescent="0.2">
      <c r="A152" s="108" t="s">
        <v>394</v>
      </c>
      <c r="B152" s="108">
        <v>89168</v>
      </c>
      <c r="C152" s="23" t="s">
        <v>70</v>
      </c>
      <c r="D152" s="28" t="s">
        <v>7</v>
      </c>
      <c r="E152" s="84">
        <v>1.28</v>
      </c>
      <c r="F152" s="25">
        <v>53.51</v>
      </c>
      <c r="G152" s="25">
        <f t="shared" ref="G152:G173" si="25">F152*1.276</f>
        <v>68.28</v>
      </c>
      <c r="H152" s="62">
        <f t="shared" ref="H152:H173" si="26">E152*G152</f>
        <v>87.4</v>
      </c>
      <c r="I152" s="85"/>
      <c r="J152" s="86"/>
    </row>
    <row r="153" spans="1:13" s="71" customFormat="1" ht="25.5" x14ac:dyDescent="0.2">
      <c r="A153" s="108" t="s">
        <v>395</v>
      </c>
      <c r="B153" s="108">
        <v>94319</v>
      </c>
      <c r="C153" s="108" t="s">
        <v>131</v>
      </c>
      <c r="D153" s="28" t="s">
        <v>9</v>
      </c>
      <c r="E153" s="25">
        <v>0.74</v>
      </c>
      <c r="F153" s="25">
        <v>31.31</v>
      </c>
      <c r="G153" s="25">
        <f t="shared" si="25"/>
        <v>39.950000000000003</v>
      </c>
      <c r="H153" s="62">
        <f t="shared" si="26"/>
        <v>29.56</v>
      </c>
      <c r="I153" s="68"/>
      <c r="J153" s="69"/>
      <c r="K153" s="70"/>
      <c r="L153" s="70"/>
      <c r="M153" s="70"/>
    </row>
    <row r="154" spans="1:13" s="72" customFormat="1" x14ac:dyDescent="0.2">
      <c r="A154" s="6">
        <v>25</v>
      </c>
      <c r="B154" s="64"/>
      <c r="C154" s="27" t="s">
        <v>166</v>
      </c>
      <c r="D154" s="67"/>
      <c r="E154" s="84"/>
      <c r="F154" s="84"/>
      <c r="G154" s="84"/>
      <c r="H154" s="29">
        <f>SUM(H155:H158)</f>
        <v>336.82</v>
      </c>
      <c r="I154" s="85"/>
      <c r="J154" s="86"/>
      <c r="K154" s="87"/>
      <c r="L154" s="87"/>
      <c r="M154" s="87"/>
    </row>
    <row r="155" spans="1:13" s="72" customFormat="1" x14ac:dyDescent="0.2">
      <c r="A155" s="108" t="s">
        <v>396</v>
      </c>
      <c r="B155" s="107">
        <v>98679</v>
      </c>
      <c r="C155" s="108" t="s">
        <v>479</v>
      </c>
      <c r="D155" s="67" t="s">
        <v>127</v>
      </c>
      <c r="E155" s="84">
        <v>4.7300000000000004</v>
      </c>
      <c r="F155" s="25">
        <v>23.03</v>
      </c>
      <c r="G155" s="25">
        <f t="shared" si="25"/>
        <v>29.39</v>
      </c>
      <c r="H155" s="62">
        <f t="shared" si="26"/>
        <v>139.01</v>
      </c>
      <c r="I155" s="85"/>
      <c r="J155" s="86"/>
      <c r="K155" s="87"/>
      <c r="L155" s="87"/>
      <c r="M155" s="87"/>
    </row>
    <row r="156" spans="1:13" s="72" customFormat="1" ht="25.5" x14ac:dyDescent="0.2">
      <c r="A156" s="108" t="s">
        <v>397</v>
      </c>
      <c r="B156" s="108">
        <v>87630</v>
      </c>
      <c r="C156" s="64" t="s">
        <v>79</v>
      </c>
      <c r="D156" s="67" t="s">
        <v>127</v>
      </c>
      <c r="E156" s="84">
        <v>4.7300000000000004</v>
      </c>
      <c r="F156" s="25">
        <v>28.16</v>
      </c>
      <c r="G156" s="25">
        <f t="shared" si="25"/>
        <v>35.93</v>
      </c>
      <c r="H156" s="62">
        <f t="shared" si="26"/>
        <v>169.95</v>
      </c>
      <c r="I156" s="85"/>
      <c r="J156" s="86"/>
      <c r="K156" s="87"/>
      <c r="L156" s="87"/>
      <c r="M156" s="87"/>
    </row>
    <row r="157" spans="1:13" s="72" customFormat="1" ht="25.5" x14ac:dyDescent="0.2">
      <c r="A157" s="108" t="s">
        <v>398</v>
      </c>
      <c r="B157" s="108">
        <v>87874</v>
      </c>
      <c r="C157" s="64" t="s">
        <v>167</v>
      </c>
      <c r="D157" s="67" t="s">
        <v>127</v>
      </c>
      <c r="E157" s="84">
        <v>1.28</v>
      </c>
      <c r="F157" s="25">
        <v>3.6</v>
      </c>
      <c r="G157" s="25">
        <f t="shared" si="25"/>
        <v>4.59</v>
      </c>
      <c r="H157" s="62">
        <f t="shared" si="26"/>
        <v>5.88</v>
      </c>
      <c r="I157" s="85"/>
      <c r="J157" s="86"/>
      <c r="K157" s="87"/>
      <c r="L157" s="87"/>
      <c r="M157" s="87"/>
    </row>
    <row r="158" spans="1:13" s="72" customFormat="1" ht="38.25" x14ac:dyDescent="0.2">
      <c r="A158" s="108" t="s">
        <v>399</v>
      </c>
      <c r="B158" s="108">
        <v>87553</v>
      </c>
      <c r="C158" s="64" t="s">
        <v>168</v>
      </c>
      <c r="D158" s="67" t="s">
        <v>127</v>
      </c>
      <c r="E158" s="84">
        <v>1.28</v>
      </c>
      <c r="F158" s="25">
        <v>13.46</v>
      </c>
      <c r="G158" s="25">
        <f t="shared" si="25"/>
        <v>17.170000000000002</v>
      </c>
      <c r="H158" s="62">
        <f t="shared" si="26"/>
        <v>21.98</v>
      </c>
      <c r="I158" s="85"/>
      <c r="J158" s="86"/>
      <c r="K158" s="87"/>
      <c r="L158" s="87"/>
      <c r="M158" s="87"/>
    </row>
    <row r="159" spans="1:13" x14ac:dyDescent="0.2">
      <c r="A159" s="94">
        <v>26</v>
      </c>
      <c r="B159" s="94"/>
      <c r="C159" s="94" t="s">
        <v>16</v>
      </c>
      <c r="D159" s="95"/>
      <c r="E159" s="96"/>
      <c r="F159" s="96"/>
      <c r="G159" s="96"/>
      <c r="H159" s="97" t="e">
        <f>SUM(H160:H173)</f>
        <v>#REF!</v>
      </c>
      <c r="J159" s="15"/>
    </row>
    <row r="160" spans="1:13" ht="38.25" x14ac:dyDescent="0.2">
      <c r="A160" s="107" t="s">
        <v>400</v>
      </c>
      <c r="B160" s="9" t="e">
        <f>#REF!</f>
        <v>#REF!</v>
      </c>
      <c r="C160" s="108" t="s">
        <v>438</v>
      </c>
      <c r="D160" s="8" t="s">
        <v>11</v>
      </c>
      <c r="E160" s="12">
        <v>1</v>
      </c>
      <c r="F160" s="25">
        <v>3281.23</v>
      </c>
      <c r="G160" s="25">
        <f t="shared" si="25"/>
        <v>4186.8500000000004</v>
      </c>
      <c r="H160" s="14">
        <f t="shared" si="26"/>
        <v>4186.8500000000004</v>
      </c>
      <c r="J160" s="15"/>
    </row>
    <row r="161" spans="1:13" ht="38.25" x14ac:dyDescent="0.2">
      <c r="A161" s="107" t="s">
        <v>401</v>
      </c>
      <c r="B161" s="107" t="e">
        <f>#REF!</f>
        <v>#REF!</v>
      </c>
      <c r="C161" s="108" t="s">
        <v>447</v>
      </c>
      <c r="D161" s="65" t="s">
        <v>126</v>
      </c>
      <c r="E161" s="12">
        <v>1</v>
      </c>
      <c r="F161" s="25">
        <v>3031.23</v>
      </c>
      <c r="G161" s="25">
        <f t="shared" si="25"/>
        <v>3867.85</v>
      </c>
      <c r="H161" s="14">
        <f t="shared" si="26"/>
        <v>3867.85</v>
      </c>
      <c r="J161" s="15"/>
    </row>
    <row r="162" spans="1:13" ht="38.25" x14ac:dyDescent="0.2">
      <c r="A162" s="107" t="s">
        <v>402</v>
      </c>
      <c r="B162" s="107" t="e">
        <f>#REF!</f>
        <v>#REF!</v>
      </c>
      <c r="C162" s="108" t="s">
        <v>369</v>
      </c>
      <c r="D162" s="28" t="s">
        <v>126</v>
      </c>
      <c r="E162" s="25">
        <v>1</v>
      </c>
      <c r="F162" s="25">
        <v>980</v>
      </c>
      <c r="G162" s="25">
        <f t="shared" si="25"/>
        <v>1250.48</v>
      </c>
      <c r="H162" s="25">
        <f t="shared" si="26"/>
        <v>1250.48</v>
      </c>
      <c r="J162" s="15"/>
    </row>
    <row r="163" spans="1:13" ht="51" x14ac:dyDescent="0.2">
      <c r="A163" s="107" t="s">
        <v>403</v>
      </c>
      <c r="B163" s="107" t="s">
        <v>413</v>
      </c>
      <c r="C163" s="108" t="s">
        <v>370</v>
      </c>
      <c r="D163" s="28" t="s">
        <v>126</v>
      </c>
      <c r="E163" s="25">
        <v>5</v>
      </c>
      <c r="F163" s="25">
        <v>165.55</v>
      </c>
      <c r="G163" s="25">
        <f t="shared" si="25"/>
        <v>211.24</v>
      </c>
      <c r="H163" s="25">
        <f t="shared" si="26"/>
        <v>1056.2</v>
      </c>
      <c r="J163" s="15"/>
      <c r="M163" s="57"/>
    </row>
    <row r="164" spans="1:13" ht="51" x14ac:dyDescent="0.2">
      <c r="A164" s="107" t="s">
        <v>404</v>
      </c>
      <c r="B164" s="107" t="s">
        <v>414</v>
      </c>
      <c r="C164" s="108" t="s">
        <v>371</v>
      </c>
      <c r="D164" s="28" t="s">
        <v>126</v>
      </c>
      <c r="E164" s="25">
        <v>1</v>
      </c>
      <c r="F164" s="25">
        <v>85.38</v>
      </c>
      <c r="G164" s="25">
        <f t="shared" si="25"/>
        <v>108.94</v>
      </c>
      <c r="H164" s="25">
        <f t="shared" si="26"/>
        <v>108.94</v>
      </c>
      <c r="J164" s="15"/>
      <c r="M164" s="57"/>
    </row>
    <row r="165" spans="1:13" ht="51" x14ac:dyDescent="0.2">
      <c r="A165" s="107" t="s">
        <v>405</v>
      </c>
      <c r="B165" s="107" t="s">
        <v>415</v>
      </c>
      <c r="C165" s="108" t="s">
        <v>372</v>
      </c>
      <c r="D165" s="28" t="s">
        <v>126</v>
      </c>
      <c r="E165" s="25">
        <v>2</v>
      </c>
      <c r="F165" s="25">
        <v>76.36</v>
      </c>
      <c r="G165" s="25">
        <f t="shared" si="25"/>
        <v>97.44</v>
      </c>
      <c r="H165" s="25">
        <f t="shared" si="26"/>
        <v>194.88</v>
      </c>
      <c r="J165" s="15"/>
      <c r="M165" s="189"/>
    </row>
    <row r="166" spans="1:13" x14ac:dyDescent="0.2">
      <c r="A166" s="27">
        <v>27</v>
      </c>
      <c r="B166" s="27"/>
      <c r="C166" s="27" t="s">
        <v>365</v>
      </c>
      <c r="D166" s="28"/>
      <c r="E166" s="25"/>
      <c r="F166" s="25"/>
      <c r="G166" s="25"/>
      <c r="H166" s="29"/>
      <c r="J166" s="15"/>
    </row>
    <row r="167" spans="1:13" ht="63.75" x14ac:dyDescent="0.2">
      <c r="A167" s="107" t="s">
        <v>406</v>
      </c>
      <c r="B167" s="9" t="e">
        <f>#REF!</f>
        <v>#REF!</v>
      </c>
      <c r="C167" s="108" t="s">
        <v>419</v>
      </c>
      <c r="D167" s="8" t="s">
        <v>126</v>
      </c>
      <c r="E167" s="12">
        <v>1</v>
      </c>
      <c r="F167" s="25" t="e">
        <f>#REF!</f>
        <v>#REF!</v>
      </c>
      <c r="G167" s="25" t="e">
        <f t="shared" ref="G167:G172" si="27">F167*1.276</f>
        <v>#REF!</v>
      </c>
      <c r="H167" s="14" t="e">
        <f t="shared" ref="H167:H172" si="28">E167*G167</f>
        <v>#REF!</v>
      </c>
      <c r="J167" s="15"/>
    </row>
    <row r="168" spans="1:13" ht="63.75" x14ac:dyDescent="0.2">
      <c r="A168" s="107" t="s">
        <v>407</v>
      </c>
      <c r="B168" s="9" t="e">
        <f>#REF!</f>
        <v>#REF!</v>
      </c>
      <c r="C168" s="108" t="s">
        <v>373</v>
      </c>
      <c r="D168" s="8" t="s">
        <v>126</v>
      </c>
      <c r="E168" s="12">
        <v>1</v>
      </c>
      <c r="F168" s="25" t="e">
        <f>#REF!</f>
        <v>#REF!</v>
      </c>
      <c r="G168" s="25" t="e">
        <f t="shared" si="27"/>
        <v>#REF!</v>
      </c>
      <c r="H168" s="14" t="e">
        <f t="shared" si="28"/>
        <v>#REF!</v>
      </c>
      <c r="J168" s="15"/>
    </row>
    <row r="169" spans="1:13" ht="63.75" x14ac:dyDescent="0.2">
      <c r="A169" s="107" t="s">
        <v>408</v>
      </c>
      <c r="B169" s="9" t="e">
        <f>#REF!</f>
        <v>#REF!</v>
      </c>
      <c r="C169" s="108" t="s">
        <v>420</v>
      </c>
      <c r="D169" s="8" t="s">
        <v>126</v>
      </c>
      <c r="E169" s="12">
        <v>1</v>
      </c>
      <c r="F169" s="25" t="e">
        <f>#REF!</f>
        <v>#REF!</v>
      </c>
      <c r="G169" s="25" t="e">
        <f t="shared" si="27"/>
        <v>#REF!</v>
      </c>
      <c r="H169" s="14" t="e">
        <f t="shared" si="28"/>
        <v>#REF!</v>
      </c>
      <c r="J169" s="15"/>
    </row>
    <row r="170" spans="1:13" ht="76.5" x14ac:dyDescent="0.2">
      <c r="A170" s="107" t="s">
        <v>409</v>
      </c>
      <c r="B170" s="9" t="e">
        <f>#REF!</f>
        <v>#REF!</v>
      </c>
      <c r="C170" s="108" t="s">
        <v>421</v>
      </c>
      <c r="D170" s="8" t="s">
        <v>126</v>
      </c>
      <c r="E170" s="12">
        <v>1</v>
      </c>
      <c r="F170" s="25" t="e">
        <f>#REF!</f>
        <v>#REF!</v>
      </c>
      <c r="G170" s="25" t="e">
        <f t="shared" si="27"/>
        <v>#REF!</v>
      </c>
      <c r="H170" s="14" t="e">
        <f t="shared" si="28"/>
        <v>#REF!</v>
      </c>
      <c r="J170" s="15"/>
    </row>
    <row r="171" spans="1:13" ht="63.75" x14ac:dyDescent="0.2">
      <c r="A171" s="107" t="s">
        <v>410</v>
      </c>
      <c r="B171" s="9" t="e">
        <f>#REF!</f>
        <v>#REF!</v>
      </c>
      <c r="C171" s="108" t="s">
        <v>374</v>
      </c>
      <c r="D171" s="8" t="s">
        <v>126</v>
      </c>
      <c r="E171" s="12">
        <v>1</v>
      </c>
      <c r="F171" s="25" t="e">
        <f>#REF!</f>
        <v>#REF!</v>
      </c>
      <c r="G171" s="25" t="e">
        <f t="shared" si="27"/>
        <v>#REF!</v>
      </c>
      <c r="H171" s="14" t="e">
        <f t="shared" si="28"/>
        <v>#REF!</v>
      </c>
      <c r="J171" s="15"/>
    </row>
    <row r="172" spans="1:13" ht="63.75" x14ac:dyDescent="0.2">
      <c r="A172" s="107" t="s">
        <v>411</v>
      </c>
      <c r="B172" s="9" t="e">
        <f>#REF!</f>
        <v>#REF!</v>
      </c>
      <c r="C172" s="108" t="s">
        <v>375</v>
      </c>
      <c r="D172" s="8" t="s">
        <v>126</v>
      </c>
      <c r="E172" s="12">
        <v>1</v>
      </c>
      <c r="F172" s="25" t="e">
        <f>#REF!</f>
        <v>#REF!</v>
      </c>
      <c r="G172" s="25" t="e">
        <f t="shared" si="27"/>
        <v>#REF!</v>
      </c>
      <c r="H172" s="14" t="e">
        <f t="shared" si="28"/>
        <v>#REF!</v>
      </c>
      <c r="J172" s="15"/>
    </row>
    <row r="173" spans="1:13" x14ac:dyDescent="0.2">
      <c r="A173" s="107" t="s">
        <v>412</v>
      </c>
      <c r="B173" s="108" t="s">
        <v>480</v>
      </c>
      <c r="C173" s="23" t="s">
        <v>17</v>
      </c>
      <c r="D173" s="8" t="s">
        <v>7</v>
      </c>
      <c r="E173" s="12">
        <v>600</v>
      </c>
      <c r="F173" s="12">
        <v>1.3</v>
      </c>
      <c r="G173" s="25">
        <f t="shared" si="25"/>
        <v>1.66</v>
      </c>
      <c r="H173" s="14">
        <f t="shared" si="26"/>
        <v>996</v>
      </c>
      <c r="J173" s="15"/>
    </row>
    <row r="174" spans="1:13" x14ac:dyDescent="0.2">
      <c r="A174" s="9"/>
      <c r="B174" s="9"/>
      <c r="C174" s="6" t="s">
        <v>19</v>
      </c>
      <c r="D174" s="8"/>
      <c r="E174" s="12"/>
      <c r="F174" s="12"/>
      <c r="G174" s="25"/>
      <c r="H174" s="13" t="e">
        <f>H20+H27+H112+H124+H136+H159</f>
        <v>#REF!</v>
      </c>
      <c r="J174" s="15"/>
    </row>
    <row r="175" spans="1:13" ht="29.25" customHeight="1" x14ac:dyDescent="0.2">
      <c r="A175" s="324" t="s">
        <v>488</v>
      </c>
      <c r="B175" s="325"/>
      <c r="C175" s="325"/>
      <c r="D175" s="325"/>
      <c r="E175" s="325"/>
      <c r="F175" s="325"/>
      <c r="G175" s="325"/>
      <c r="H175" s="326"/>
    </row>
  </sheetData>
  <mergeCells count="5">
    <mergeCell ref="A6:J6"/>
    <mergeCell ref="A7:J7"/>
    <mergeCell ref="A14:J15"/>
    <mergeCell ref="C17:H17"/>
    <mergeCell ref="A175:H175"/>
  </mergeCells>
  <pageMargins left="0.59055118110236227" right="0.39370078740157483" top="0.78740157480314965" bottom="0.78740157480314965" header="0.51181102362204722" footer="0.51181102362204722"/>
  <pageSetup paperSize="9" scale="70" fitToHeight="5" orientation="portrait" r:id="rId1"/>
  <headerFooter alignWithMargins="0">
    <oddFooter>&amp;CPag -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5"/>
  <sheetViews>
    <sheetView view="pageBreakPreview" topLeftCell="A7" zoomScaleSheetLayoutView="100" workbookViewId="0">
      <selection activeCell="C177" sqref="C177"/>
    </sheetView>
  </sheetViews>
  <sheetFormatPr defaultColWidth="9.140625" defaultRowHeight="12.75" x14ac:dyDescent="0.2"/>
  <cols>
    <col min="1" max="1" width="10.28515625" style="2" customWidth="1"/>
    <col min="2" max="2" width="14" style="2" customWidth="1"/>
    <col min="3" max="3" width="54.28515625" style="3" customWidth="1"/>
    <col min="4" max="4" width="6.7109375" style="4" customWidth="1"/>
    <col min="5" max="5" width="10.7109375" style="10" customWidth="1"/>
    <col min="6" max="6" width="11.28515625" style="10" customWidth="1"/>
    <col min="7" max="7" width="14.140625" style="66" customWidth="1"/>
    <col min="8" max="8" width="15" style="10" customWidth="1"/>
    <col min="9" max="9" width="14.7109375" style="16" hidden="1" customWidth="1"/>
    <col min="10" max="10" width="14" style="1" hidden="1" customWidth="1"/>
    <col min="11" max="11" width="0" style="1" hidden="1" customWidth="1"/>
    <col min="12" max="12" width="0.140625" style="1" hidden="1" customWidth="1"/>
    <col min="13" max="13" width="16.42578125" style="1" customWidth="1"/>
    <col min="14" max="14" width="12.85546875" style="1" bestFit="1" customWidth="1"/>
    <col min="15" max="16384" width="9.140625" style="1"/>
  </cols>
  <sheetData>
    <row r="1" spans="1:13" ht="15.75" x14ac:dyDescent="0.2">
      <c r="A1" s="33"/>
      <c r="B1" s="34"/>
      <c r="C1" s="34"/>
      <c r="D1" s="34"/>
      <c r="E1" s="34"/>
      <c r="F1" s="34"/>
      <c r="G1" s="103"/>
      <c r="H1" s="34"/>
      <c r="I1" s="34"/>
      <c r="J1" s="35"/>
    </row>
    <row r="2" spans="1:13" ht="15.75" x14ac:dyDescent="0.2">
      <c r="A2" s="36"/>
      <c r="B2" s="37"/>
      <c r="C2" s="37"/>
      <c r="D2" s="37"/>
      <c r="E2" s="37"/>
      <c r="F2" s="37"/>
      <c r="G2" s="104"/>
      <c r="H2" s="37"/>
      <c r="I2" s="37"/>
      <c r="J2" s="38"/>
    </row>
    <row r="3" spans="1:13" ht="15.75" x14ac:dyDescent="0.2">
      <c r="A3" s="254"/>
      <c r="B3" s="255"/>
      <c r="C3" s="255"/>
      <c r="D3" s="255"/>
      <c r="E3" s="255"/>
      <c r="F3" s="39"/>
      <c r="G3" s="105"/>
      <c r="H3" s="39"/>
      <c r="I3" s="39"/>
      <c r="J3" s="40"/>
    </row>
    <row r="4" spans="1:13" ht="15.75" x14ac:dyDescent="0.2">
      <c r="A4" s="254"/>
      <c r="B4" s="255"/>
      <c r="C4" s="255"/>
      <c r="D4" s="255"/>
      <c r="E4" s="255"/>
      <c r="F4" s="39"/>
      <c r="G4" s="105"/>
      <c r="H4" s="39"/>
      <c r="I4" s="39"/>
      <c r="J4" s="40"/>
    </row>
    <row r="5" spans="1:13" ht="15.75" x14ac:dyDescent="0.2">
      <c r="A5" s="254"/>
      <c r="B5" s="255"/>
      <c r="C5" s="255"/>
      <c r="D5" s="255"/>
      <c r="E5" s="255"/>
      <c r="F5" s="39"/>
      <c r="G5" s="105"/>
      <c r="H5" s="39"/>
      <c r="I5" s="39"/>
      <c r="J5" s="40"/>
    </row>
    <row r="6" spans="1:13" ht="15.75" x14ac:dyDescent="0.25">
      <c r="A6" s="317" t="s">
        <v>135</v>
      </c>
      <c r="B6" s="318"/>
      <c r="C6" s="318"/>
      <c r="D6" s="318"/>
      <c r="E6" s="318"/>
      <c r="F6" s="318"/>
      <c r="G6" s="318"/>
      <c r="H6" s="318"/>
      <c r="I6" s="318"/>
      <c r="J6" s="319"/>
    </row>
    <row r="7" spans="1:13" ht="15.75" x14ac:dyDescent="0.25">
      <c r="A7" s="317" t="s">
        <v>136</v>
      </c>
      <c r="B7" s="318"/>
      <c r="C7" s="318"/>
      <c r="D7" s="318"/>
      <c r="E7" s="318"/>
      <c r="F7" s="318"/>
      <c r="G7" s="318"/>
      <c r="H7" s="318"/>
      <c r="I7" s="318"/>
      <c r="J7" s="319"/>
    </row>
    <row r="8" spans="1:13" x14ac:dyDescent="0.2">
      <c r="A8" s="41"/>
      <c r="B8" s="42"/>
      <c r="C8" s="42"/>
      <c r="D8" s="42"/>
      <c r="E8" s="42"/>
      <c r="F8" s="42"/>
      <c r="G8" s="100"/>
      <c r="H8" s="42"/>
      <c r="I8" s="42"/>
      <c r="J8" s="43"/>
    </row>
    <row r="9" spans="1:13" x14ac:dyDescent="0.2">
      <c r="A9" s="187" t="s">
        <v>242</v>
      </c>
      <c r="B9" s="100"/>
      <c r="C9" s="100"/>
      <c r="D9" s="42"/>
      <c r="E9" s="42"/>
      <c r="F9" s="185"/>
      <c r="G9" s="186"/>
      <c r="H9" s="186"/>
      <c r="I9" s="42"/>
      <c r="J9" s="43"/>
    </row>
    <row r="10" spans="1:13" x14ac:dyDescent="0.2">
      <c r="A10" s="41" t="s">
        <v>137</v>
      </c>
      <c r="B10" s="42"/>
      <c r="C10" s="42"/>
      <c r="D10" s="42"/>
      <c r="E10" s="44"/>
      <c r="F10" s="192" t="s">
        <v>142</v>
      </c>
      <c r="G10" s="106">
        <v>0.27600000000000002</v>
      </c>
      <c r="I10" s="44"/>
      <c r="J10" s="45"/>
    </row>
    <row r="11" spans="1:13" x14ac:dyDescent="0.2">
      <c r="A11" s="187" t="s">
        <v>467</v>
      </c>
      <c r="B11" s="100"/>
      <c r="C11" s="101"/>
      <c r="D11" s="46"/>
      <c r="E11" s="46"/>
      <c r="F11" s="101"/>
      <c r="G11" s="101"/>
      <c r="H11" s="101"/>
      <c r="I11" s="47" t="s">
        <v>138</v>
      </c>
      <c r="J11" s="48">
        <v>0.255</v>
      </c>
    </row>
    <row r="12" spans="1:13" x14ac:dyDescent="0.2">
      <c r="A12" s="187" t="s">
        <v>468</v>
      </c>
      <c r="B12" s="100"/>
      <c r="C12" s="188"/>
      <c r="D12" s="49"/>
      <c r="E12" s="50"/>
      <c r="F12" s="102"/>
      <c r="G12" s="102"/>
      <c r="H12" s="102"/>
      <c r="I12" s="51" t="s">
        <v>139</v>
      </c>
      <c r="J12" s="48">
        <v>1.2433000000000001</v>
      </c>
      <c r="M12" s="57"/>
    </row>
    <row r="13" spans="1:13" x14ac:dyDescent="0.2">
      <c r="A13" s="52"/>
      <c r="B13" s="44"/>
      <c r="C13" s="49"/>
      <c r="D13" s="49"/>
      <c r="E13" s="50"/>
      <c r="F13" s="44"/>
      <c r="G13" s="102"/>
      <c r="H13" s="44"/>
      <c r="I13" s="44"/>
      <c r="J13" s="53"/>
      <c r="M13" s="77"/>
    </row>
    <row r="14" spans="1:13" x14ac:dyDescent="0.2">
      <c r="A14" s="320" t="s">
        <v>140</v>
      </c>
      <c r="B14" s="321"/>
      <c r="C14" s="321"/>
      <c r="D14" s="321"/>
      <c r="E14" s="321"/>
      <c r="F14" s="321"/>
      <c r="G14" s="321"/>
      <c r="H14" s="321"/>
      <c r="I14" s="321"/>
      <c r="J14" s="322"/>
    </row>
    <row r="15" spans="1:13" s="17" customFormat="1" ht="14.25" x14ac:dyDescent="0.2">
      <c r="A15" s="320"/>
      <c r="B15" s="321"/>
      <c r="C15" s="321"/>
      <c r="D15" s="321"/>
      <c r="E15" s="321"/>
      <c r="F15" s="321"/>
      <c r="G15" s="321"/>
      <c r="H15" s="321"/>
      <c r="I15" s="321"/>
      <c r="J15" s="322"/>
    </row>
    <row r="16" spans="1:13" s="19" customFormat="1" ht="15.75" x14ac:dyDescent="0.25">
      <c r="A16" s="18"/>
      <c r="B16" s="18"/>
      <c r="C16" s="88"/>
      <c r="D16" s="88"/>
      <c r="E16" s="89"/>
      <c r="F16" s="89"/>
      <c r="G16" s="89"/>
      <c r="H16" s="89"/>
      <c r="I16" s="21"/>
    </row>
    <row r="17" spans="1:13" s="19" customFormat="1" x14ac:dyDescent="0.2">
      <c r="A17" s="32" t="s">
        <v>18</v>
      </c>
      <c r="B17" s="32"/>
      <c r="C17" s="323" t="s">
        <v>469</v>
      </c>
      <c r="D17" s="323"/>
      <c r="E17" s="323"/>
      <c r="F17" s="323"/>
      <c r="G17" s="323"/>
      <c r="H17" s="323"/>
      <c r="I17" s="21"/>
    </row>
    <row r="18" spans="1:13" s="19" customFormat="1" x14ac:dyDescent="0.2">
      <c r="A18" s="32"/>
      <c r="B18" s="32"/>
      <c r="C18" s="256"/>
      <c r="D18" s="256"/>
      <c r="E18" s="90"/>
      <c r="F18" s="90"/>
      <c r="G18" s="90"/>
      <c r="H18" s="90"/>
      <c r="I18" s="21"/>
      <c r="J18" s="20"/>
    </row>
    <row r="19" spans="1:13" ht="25.5" x14ac:dyDescent="0.2">
      <c r="A19" s="5" t="s">
        <v>0</v>
      </c>
      <c r="B19" s="5" t="s">
        <v>141</v>
      </c>
      <c r="C19" s="7" t="s">
        <v>1</v>
      </c>
      <c r="D19" s="5" t="s">
        <v>2</v>
      </c>
      <c r="E19" s="11" t="s">
        <v>3</v>
      </c>
      <c r="F19" s="83" t="s">
        <v>485</v>
      </c>
      <c r="G19" s="11" t="s">
        <v>5</v>
      </c>
      <c r="H19" s="16"/>
      <c r="I19" s="15"/>
    </row>
    <row r="20" spans="1:13" ht="12.75" customHeight="1" x14ac:dyDescent="0.2">
      <c r="A20" s="94">
        <v>1</v>
      </c>
      <c r="B20" s="94"/>
      <c r="C20" s="99" t="s">
        <v>29</v>
      </c>
      <c r="D20" s="95"/>
      <c r="E20" s="96"/>
      <c r="F20" s="96"/>
      <c r="G20" s="252">
        <f>SUM(G21:G26)</f>
        <v>0</v>
      </c>
      <c r="H20" s="16"/>
      <c r="I20" s="1"/>
    </row>
    <row r="21" spans="1:13" x14ac:dyDescent="0.2">
      <c r="A21" s="9" t="s">
        <v>20</v>
      </c>
      <c r="B21" s="54" t="s">
        <v>128</v>
      </c>
      <c r="C21" s="23" t="s">
        <v>6</v>
      </c>
      <c r="D21" s="8" t="s">
        <v>7</v>
      </c>
      <c r="E21" s="25">
        <v>0</v>
      </c>
      <c r="F21" s="25">
        <v>266.52</v>
      </c>
      <c r="G21" s="14">
        <f t="shared" ref="G21:G26" si="0">E21*F21</f>
        <v>0</v>
      </c>
      <c r="H21" s="21" t="s">
        <v>128</v>
      </c>
      <c r="I21" s="15"/>
      <c r="L21" s="57"/>
      <c r="M21" s="56"/>
    </row>
    <row r="22" spans="1:13" x14ac:dyDescent="0.2">
      <c r="A22" s="9" t="s">
        <v>133</v>
      </c>
      <c r="B22" s="63" t="e">
        <f>#REF!</f>
        <v>#REF!</v>
      </c>
      <c r="C22" s="63" t="s">
        <v>149</v>
      </c>
      <c r="D22" s="22" t="s">
        <v>127</v>
      </c>
      <c r="E22" s="25">
        <v>0</v>
      </c>
      <c r="F22" s="25">
        <v>152.18</v>
      </c>
      <c r="G22" s="14">
        <f t="shared" si="0"/>
        <v>0</v>
      </c>
      <c r="H22" s="21"/>
      <c r="I22" s="15"/>
      <c r="L22" s="57"/>
      <c r="M22" s="56"/>
    </row>
    <row r="23" spans="1:13" x14ac:dyDescent="0.2">
      <c r="A23" s="9" t="s">
        <v>21</v>
      </c>
      <c r="B23" s="108">
        <v>41598</v>
      </c>
      <c r="C23" s="64" t="s">
        <v>150</v>
      </c>
      <c r="D23" s="24" t="s">
        <v>126</v>
      </c>
      <c r="E23" s="25">
        <v>0</v>
      </c>
      <c r="F23" s="25">
        <v>1372.53</v>
      </c>
      <c r="G23" s="14">
        <f t="shared" si="0"/>
        <v>0</v>
      </c>
      <c r="H23" s="21" t="s">
        <v>62</v>
      </c>
      <c r="I23" s="15"/>
    </row>
    <row r="24" spans="1:13" x14ac:dyDescent="0.2">
      <c r="A24" s="9" t="s">
        <v>22</v>
      </c>
      <c r="B24" s="63" t="e">
        <f>#REF!</f>
        <v>#REF!</v>
      </c>
      <c r="C24" s="64" t="s">
        <v>151</v>
      </c>
      <c r="D24" s="65" t="s">
        <v>126</v>
      </c>
      <c r="E24" s="25">
        <v>0</v>
      </c>
      <c r="F24" s="25">
        <v>1186.76</v>
      </c>
      <c r="G24" s="14">
        <f t="shared" si="0"/>
        <v>0</v>
      </c>
      <c r="H24" s="21"/>
      <c r="I24" s="15"/>
    </row>
    <row r="25" spans="1:13" x14ac:dyDescent="0.2">
      <c r="A25" s="9" t="s">
        <v>170</v>
      </c>
      <c r="B25" s="63" t="e">
        <f>#REF!</f>
        <v>#REF!</v>
      </c>
      <c r="C25" s="64" t="s">
        <v>152</v>
      </c>
      <c r="D25" s="65" t="s">
        <v>126</v>
      </c>
      <c r="E25" s="25">
        <v>0</v>
      </c>
      <c r="F25" s="25">
        <v>1248.23</v>
      </c>
      <c r="G25" s="14">
        <f t="shared" si="0"/>
        <v>0</v>
      </c>
      <c r="H25" s="21"/>
      <c r="I25" s="15"/>
    </row>
    <row r="26" spans="1:13" x14ac:dyDescent="0.2">
      <c r="A26" s="9" t="s">
        <v>171</v>
      </c>
      <c r="B26" s="175" t="s">
        <v>472</v>
      </c>
      <c r="C26" s="108" t="s">
        <v>63</v>
      </c>
      <c r="D26" s="8" t="s">
        <v>7</v>
      </c>
      <c r="E26" s="25">
        <v>0</v>
      </c>
      <c r="F26" s="25">
        <v>0.4</v>
      </c>
      <c r="G26" s="14">
        <f t="shared" si="0"/>
        <v>0</v>
      </c>
      <c r="H26" s="21" t="s">
        <v>129</v>
      </c>
      <c r="I26" s="15"/>
      <c r="L26" s="57"/>
      <c r="M26" s="56"/>
    </row>
    <row r="27" spans="1:13" x14ac:dyDescent="0.2">
      <c r="A27" s="94" t="s">
        <v>8</v>
      </c>
      <c r="B27" s="94"/>
      <c r="C27" s="94" t="s">
        <v>30</v>
      </c>
      <c r="D27" s="95"/>
      <c r="E27" s="96"/>
      <c r="F27" s="96"/>
      <c r="G27" s="97">
        <f>G28+G30+G33+G36+G40+G45+G49+G54+G59+G66+G85+G107</f>
        <v>26810.15</v>
      </c>
      <c r="H27" s="16"/>
      <c r="I27" s="15"/>
    </row>
    <row r="28" spans="1:13" x14ac:dyDescent="0.2">
      <c r="A28" s="6" t="s">
        <v>23</v>
      </c>
      <c r="B28" s="6"/>
      <c r="C28" s="6" t="s">
        <v>31</v>
      </c>
      <c r="D28" s="8"/>
      <c r="E28" s="12"/>
      <c r="F28" s="25"/>
      <c r="G28" s="253">
        <f>SUM(G29)</f>
        <v>0</v>
      </c>
      <c r="H28" s="16"/>
      <c r="I28" s="15"/>
    </row>
    <row r="29" spans="1:13" s="77" customFormat="1" ht="25.5" x14ac:dyDescent="0.2">
      <c r="A29" s="23" t="s">
        <v>32</v>
      </c>
      <c r="B29" s="108" t="e">
        <f>#REF!</f>
        <v>#REF!</v>
      </c>
      <c r="C29" s="23" t="s">
        <v>64</v>
      </c>
      <c r="D29" s="28" t="s">
        <v>7</v>
      </c>
      <c r="E29" s="25">
        <v>0</v>
      </c>
      <c r="F29" s="25">
        <v>3.57</v>
      </c>
      <c r="G29" s="62">
        <f>E29*F29</f>
        <v>0</v>
      </c>
      <c r="H29" s="78" t="s">
        <v>130</v>
      </c>
      <c r="I29" s="79"/>
      <c r="L29" s="87"/>
      <c r="M29" s="80"/>
    </row>
    <row r="30" spans="1:13" x14ac:dyDescent="0.2">
      <c r="A30" s="27" t="s">
        <v>24</v>
      </c>
      <c r="B30" s="27"/>
      <c r="C30" s="27" t="s">
        <v>33</v>
      </c>
      <c r="D30" s="28"/>
      <c r="E30" s="25"/>
      <c r="F30" s="25"/>
      <c r="G30" s="253">
        <f>SUM(G31:G32)</f>
        <v>0</v>
      </c>
      <c r="H30" s="16"/>
      <c r="I30" s="15"/>
      <c r="L30" s="70"/>
    </row>
    <row r="31" spans="1:13" s="77" customFormat="1" x14ac:dyDescent="0.2">
      <c r="A31" s="23" t="s">
        <v>34</v>
      </c>
      <c r="B31" s="108">
        <v>96522</v>
      </c>
      <c r="C31" s="23" t="s">
        <v>65</v>
      </c>
      <c r="D31" s="28" t="s">
        <v>9</v>
      </c>
      <c r="E31" s="25">
        <v>0</v>
      </c>
      <c r="F31" s="25">
        <v>39.42</v>
      </c>
      <c r="G31" s="62">
        <f>E31*F31</f>
        <v>0</v>
      </c>
      <c r="H31" s="78" t="s">
        <v>66</v>
      </c>
      <c r="I31" s="79"/>
      <c r="L31" s="70"/>
    </row>
    <row r="32" spans="1:13" s="77" customFormat="1" ht="25.5" x14ac:dyDescent="0.2">
      <c r="A32" s="23" t="s">
        <v>134</v>
      </c>
      <c r="B32" s="108">
        <v>94319</v>
      </c>
      <c r="C32" s="23" t="s">
        <v>131</v>
      </c>
      <c r="D32" s="28" t="s">
        <v>9</v>
      </c>
      <c r="E32" s="25">
        <v>0</v>
      </c>
      <c r="F32" s="25">
        <v>28.72</v>
      </c>
      <c r="G32" s="62">
        <f>E32*F32</f>
        <v>0</v>
      </c>
      <c r="H32" s="78" t="s">
        <v>120</v>
      </c>
      <c r="I32" s="79"/>
      <c r="L32" s="70"/>
    </row>
    <row r="33" spans="1:13" x14ac:dyDescent="0.2">
      <c r="A33" s="6" t="s">
        <v>35</v>
      </c>
      <c r="B33" s="6"/>
      <c r="C33" s="6" t="s">
        <v>36</v>
      </c>
      <c r="D33" s="8"/>
      <c r="E33" s="12"/>
      <c r="F33" s="25"/>
      <c r="G33" s="253">
        <f>SUM(G34:G35)</f>
        <v>0</v>
      </c>
      <c r="H33" s="16"/>
      <c r="I33" s="15"/>
      <c r="L33" s="70"/>
    </row>
    <row r="34" spans="1:13" s="77" customFormat="1" ht="25.5" x14ac:dyDescent="0.2">
      <c r="A34" s="23" t="s">
        <v>37</v>
      </c>
      <c r="B34" s="107">
        <v>73361</v>
      </c>
      <c r="C34" s="108" t="s">
        <v>439</v>
      </c>
      <c r="D34" s="67" t="s">
        <v>143</v>
      </c>
      <c r="E34" s="25">
        <v>0</v>
      </c>
      <c r="F34" s="25">
        <v>336.66</v>
      </c>
      <c r="G34" s="62">
        <f>E34*F34</f>
        <v>0</v>
      </c>
      <c r="H34" s="78" t="s">
        <v>121</v>
      </c>
      <c r="I34" s="79"/>
      <c r="L34" s="87"/>
    </row>
    <row r="35" spans="1:13" s="77" customFormat="1" ht="38.25" x14ac:dyDescent="0.2">
      <c r="A35" s="23" t="s">
        <v>38</v>
      </c>
      <c r="B35" s="108">
        <v>87503</v>
      </c>
      <c r="C35" s="23" t="s">
        <v>68</v>
      </c>
      <c r="D35" s="28" t="s">
        <v>7</v>
      </c>
      <c r="E35" s="25">
        <v>0</v>
      </c>
      <c r="F35" s="25">
        <v>47.93</v>
      </c>
      <c r="G35" s="62">
        <f>E35*F35</f>
        <v>0</v>
      </c>
      <c r="H35" s="78" t="s">
        <v>69</v>
      </c>
      <c r="I35" s="79"/>
      <c r="L35" s="69"/>
      <c r="M35" s="81"/>
    </row>
    <row r="36" spans="1:13" x14ac:dyDescent="0.2">
      <c r="A36" s="91" t="s">
        <v>172</v>
      </c>
      <c r="B36" s="6"/>
      <c r="C36" s="6" t="s">
        <v>39</v>
      </c>
      <c r="D36" s="8"/>
      <c r="E36" s="25"/>
      <c r="F36" s="25"/>
      <c r="G36" s="13">
        <f>SUM(G37:K39)</f>
        <v>0</v>
      </c>
      <c r="H36" s="16"/>
      <c r="I36" s="15"/>
    </row>
    <row r="37" spans="1:13" ht="41.25" customHeight="1" x14ac:dyDescent="0.2">
      <c r="A37" s="55" t="s">
        <v>25</v>
      </c>
      <c r="B37" s="107">
        <v>93204</v>
      </c>
      <c r="C37" s="168" t="s">
        <v>350</v>
      </c>
      <c r="D37" s="28" t="s">
        <v>9</v>
      </c>
      <c r="E37" s="25">
        <v>0</v>
      </c>
      <c r="F37" s="25">
        <v>30.02</v>
      </c>
      <c r="G37" s="62">
        <f>E37*F37</f>
        <v>0</v>
      </c>
      <c r="H37" s="21" t="s">
        <v>67</v>
      </c>
      <c r="I37" s="15"/>
    </row>
    <row r="38" spans="1:13" ht="41.25" customHeight="1" x14ac:dyDescent="0.2">
      <c r="A38" s="55" t="s">
        <v>427</v>
      </c>
      <c r="B38" s="107">
        <v>94964</v>
      </c>
      <c r="C38" s="168" t="s">
        <v>433</v>
      </c>
      <c r="D38" s="28" t="s">
        <v>9</v>
      </c>
      <c r="E38" s="25">
        <v>0</v>
      </c>
      <c r="F38" s="25">
        <v>314.95999999999998</v>
      </c>
      <c r="G38" s="62">
        <f>E38*F38</f>
        <v>0</v>
      </c>
      <c r="H38" s="21"/>
      <c r="I38" s="15"/>
    </row>
    <row r="39" spans="1:13" ht="41.25" customHeight="1" x14ac:dyDescent="0.2">
      <c r="A39" s="55" t="s">
        <v>428</v>
      </c>
      <c r="B39" s="108" t="s">
        <v>473</v>
      </c>
      <c r="C39" s="108" t="s">
        <v>426</v>
      </c>
      <c r="D39" s="28" t="s">
        <v>127</v>
      </c>
      <c r="E39" s="25">
        <v>0</v>
      </c>
      <c r="F39" s="25">
        <v>84.52</v>
      </c>
      <c r="G39" s="62">
        <f>E39*F39</f>
        <v>0</v>
      </c>
      <c r="H39" s="21"/>
      <c r="I39" s="15"/>
    </row>
    <row r="40" spans="1:13" x14ac:dyDescent="0.2">
      <c r="A40" s="91" t="s">
        <v>173</v>
      </c>
      <c r="B40" s="6"/>
      <c r="C40" s="6" t="s">
        <v>434</v>
      </c>
      <c r="D40" s="8"/>
      <c r="E40" s="12"/>
      <c r="F40" s="25"/>
      <c r="G40" s="13">
        <f>SUM(G41:K44)</f>
        <v>0</v>
      </c>
      <c r="H40" s="16"/>
      <c r="I40" s="15"/>
    </row>
    <row r="41" spans="1:13" ht="25.5" x14ac:dyDescent="0.2">
      <c r="A41" s="55" t="s">
        <v>26</v>
      </c>
      <c r="B41" s="108">
        <v>89168</v>
      </c>
      <c r="C41" s="23" t="s">
        <v>70</v>
      </c>
      <c r="D41" s="8" t="s">
        <v>7</v>
      </c>
      <c r="E41" s="12">
        <v>0</v>
      </c>
      <c r="F41" s="25">
        <v>54.54</v>
      </c>
      <c r="G41" s="14">
        <f>E41*F41</f>
        <v>0</v>
      </c>
      <c r="H41" s="21" t="s">
        <v>71</v>
      </c>
      <c r="I41" s="15"/>
      <c r="L41" s="57"/>
    </row>
    <row r="42" spans="1:13" ht="38.25" x14ac:dyDescent="0.2">
      <c r="A42" s="55" t="s">
        <v>27</v>
      </c>
      <c r="B42" s="107">
        <v>93184</v>
      </c>
      <c r="C42" s="23" t="s">
        <v>72</v>
      </c>
      <c r="D42" s="61" t="s">
        <v>10</v>
      </c>
      <c r="E42" s="25">
        <v>0</v>
      </c>
      <c r="F42" s="25">
        <v>16.95</v>
      </c>
      <c r="G42" s="14">
        <f>E42*F42</f>
        <v>0</v>
      </c>
      <c r="H42" s="21" t="s">
        <v>73</v>
      </c>
      <c r="I42" s="15"/>
    </row>
    <row r="43" spans="1:13" ht="25.5" x14ac:dyDescent="0.2">
      <c r="A43" s="55" t="s">
        <v>376</v>
      </c>
      <c r="B43" s="107">
        <v>93194</v>
      </c>
      <c r="C43" s="108" t="s">
        <v>272</v>
      </c>
      <c r="D43" s="61" t="s">
        <v>10</v>
      </c>
      <c r="E43" s="25">
        <v>0</v>
      </c>
      <c r="F43" s="25">
        <v>22.85</v>
      </c>
      <c r="G43" s="14">
        <f>E43*F43</f>
        <v>0</v>
      </c>
      <c r="H43" s="21"/>
      <c r="I43" s="15"/>
    </row>
    <row r="44" spans="1:13" ht="25.5" x14ac:dyDescent="0.2">
      <c r="A44" s="55" t="s">
        <v>436</v>
      </c>
      <c r="B44" s="107">
        <v>96109</v>
      </c>
      <c r="C44" s="108" t="s">
        <v>435</v>
      </c>
      <c r="D44" s="28" t="s">
        <v>127</v>
      </c>
      <c r="E44" s="25">
        <v>0</v>
      </c>
      <c r="F44" s="25">
        <v>23.49</v>
      </c>
      <c r="G44" s="14">
        <f>E44*F44</f>
        <v>0</v>
      </c>
      <c r="H44" s="21"/>
      <c r="I44" s="15"/>
    </row>
    <row r="45" spans="1:13" x14ac:dyDescent="0.2">
      <c r="A45" s="91" t="s">
        <v>174</v>
      </c>
      <c r="B45" s="6"/>
      <c r="C45" s="6" t="s">
        <v>271</v>
      </c>
      <c r="D45" s="8"/>
      <c r="E45" s="12"/>
      <c r="F45" s="25"/>
      <c r="G45" s="13">
        <f>SUM(G46:K48)</f>
        <v>13930.25</v>
      </c>
      <c r="H45" s="16"/>
      <c r="I45" s="15"/>
      <c r="M45" s="15"/>
    </row>
    <row r="46" spans="1:13" ht="38.25" x14ac:dyDescent="0.2">
      <c r="A46" s="64" t="s">
        <v>175</v>
      </c>
      <c r="B46" s="108">
        <v>92550</v>
      </c>
      <c r="C46" s="108" t="s">
        <v>299</v>
      </c>
      <c r="D46" s="28" t="s">
        <v>126</v>
      </c>
      <c r="E46" s="25">
        <v>3</v>
      </c>
      <c r="F46" s="25">
        <v>1334.89</v>
      </c>
      <c r="G46" s="62">
        <f>E46*F46</f>
        <v>4004.67</v>
      </c>
      <c r="H46" s="21" t="s">
        <v>74</v>
      </c>
      <c r="I46" s="15"/>
    </row>
    <row r="47" spans="1:13" ht="38.25" x14ac:dyDescent="0.2">
      <c r="A47" s="64" t="s">
        <v>348</v>
      </c>
      <c r="B47" s="108">
        <v>92541</v>
      </c>
      <c r="C47" s="108" t="s">
        <v>347</v>
      </c>
      <c r="D47" s="28" t="s">
        <v>127</v>
      </c>
      <c r="E47" s="25">
        <v>126.36</v>
      </c>
      <c r="F47" s="25">
        <v>53.2</v>
      </c>
      <c r="G47" s="62">
        <f>E47*F47</f>
        <v>6722.35</v>
      </c>
      <c r="H47" s="21"/>
      <c r="I47" s="15"/>
    </row>
    <row r="48" spans="1:13" ht="25.5" x14ac:dyDescent="0.2">
      <c r="A48" s="64" t="s">
        <v>377</v>
      </c>
      <c r="B48" s="108">
        <v>94204</v>
      </c>
      <c r="C48" s="108" t="s">
        <v>349</v>
      </c>
      <c r="D48" s="28" t="s">
        <v>127</v>
      </c>
      <c r="E48" s="25">
        <v>126.36</v>
      </c>
      <c r="F48" s="25">
        <v>25.35</v>
      </c>
      <c r="G48" s="62">
        <f>E48*F48</f>
        <v>3203.23</v>
      </c>
      <c r="H48" s="21"/>
      <c r="I48" s="15"/>
    </row>
    <row r="49" spans="1:12" x14ac:dyDescent="0.2">
      <c r="A49" s="91" t="s">
        <v>176</v>
      </c>
      <c r="B49" s="6"/>
      <c r="C49" s="6" t="s">
        <v>40</v>
      </c>
      <c r="D49" s="8"/>
      <c r="E49" s="12"/>
      <c r="F49" s="25"/>
      <c r="G49" s="13">
        <f>SUM(G50:G53)</f>
        <v>5988.99</v>
      </c>
      <c r="H49" s="16"/>
      <c r="I49" s="15"/>
    </row>
    <row r="50" spans="1:12" ht="25.5" x14ac:dyDescent="0.2">
      <c r="A50" s="55" t="s">
        <v>28</v>
      </c>
      <c r="B50" s="107">
        <v>87874</v>
      </c>
      <c r="C50" s="23" t="s">
        <v>75</v>
      </c>
      <c r="D50" s="8" t="s">
        <v>7</v>
      </c>
      <c r="E50" s="12">
        <v>0</v>
      </c>
      <c r="F50" s="25">
        <v>3.85</v>
      </c>
      <c r="G50" s="14">
        <f>E50*F50</f>
        <v>0</v>
      </c>
      <c r="H50" s="21" t="s">
        <v>76</v>
      </c>
      <c r="I50" s="15"/>
    </row>
    <row r="51" spans="1:12" ht="38.25" x14ac:dyDescent="0.2">
      <c r="A51" s="55" t="s">
        <v>177</v>
      </c>
      <c r="B51" s="107">
        <v>87553</v>
      </c>
      <c r="C51" s="23" t="s">
        <v>77</v>
      </c>
      <c r="D51" s="8" t="s">
        <v>7</v>
      </c>
      <c r="E51" s="25">
        <v>41.1</v>
      </c>
      <c r="F51" s="25">
        <v>15.01</v>
      </c>
      <c r="G51" s="14">
        <f>E51*F51</f>
        <v>616.91</v>
      </c>
      <c r="H51" s="21" t="s">
        <v>78</v>
      </c>
      <c r="I51" s="15"/>
    </row>
    <row r="52" spans="1:12" ht="25.5" x14ac:dyDescent="0.2">
      <c r="A52" s="55" t="s">
        <v>378</v>
      </c>
      <c r="B52" s="107">
        <v>87553</v>
      </c>
      <c r="C52" s="108" t="s">
        <v>278</v>
      </c>
      <c r="D52" s="8" t="s">
        <v>127</v>
      </c>
      <c r="E52" s="25">
        <v>357.9</v>
      </c>
      <c r="F52" s="25">
        <v>15.01</v>
      </c>
      <c r="G52" s="14">
        <f>E52*F52</f>
        <v>5372.08</v>
      </c>
      <c r="H52" s="21"/>
      <c r="I52" s="15"/>
    </row>
    <row r="53" spans="1:12" ht="51" x14ac:dyDescent="0.2">
      <c r="A53" s="55" t="s">
        <v>452</v>
      </c>
      <c r="B53" s="107">
        <v>89170</v>
      </c>
      <c r="C53" s="108" t="s">
        <v>451</v>
      </c>
      <c r="D53" s="8" t="s">
        <v>127</v>
      </c>
      <c r="E53" s="12">
        <v>0</v>
      </c>
      <c r="F53" s="25">
        <v>36.46</v>
      </c>
      <c r="G53" s="14">
        <f>E53*F53</f>
        <v>0</v>
      </c>
      <c r="H53" s="21"/>
      <c r="I53" s="15"/>
    </row>
    <row r="54" spans="1:12" x14ac:dyDescent="0.2">
      <c r="A54" s="91" t="s">
        <v>178</v>
      </c>
      <c r="B54" s="108"/>
      <c r="C54" s="6" t="s">
        <v>41</v>
      </c>
      <c r="D54" s="8"/>
      <c r="E54" s="12"/>
      <c r="F54" s="25"/>
      <c r="G54" s="13">
        <f>SUM(G55:K58)</f>
        <v>5345.74</v>
      </c>
      <c r="H54" s="16"/>
      <c r="I54" s="15"/>
      <c r="J54" s="1">
        <f>69+8+18</f>
        <v>95</v>
      </c>
    </row>
    <row r="55" spans="1:12" ht="25.5" x14ac:dyDescent="0.2">
      <c r="A55" s="55" t="s">
        <v>179</v>
      </c>
      <c r="B55" s="108">
        <v>87620</v>
      </c>
      <c r="C55" s="107" t="s">
        <v>281</v>
      </c>
      <c r="D55" s="8" t="s">
        <v>7</v>
      </c>
      <c r="E55" s="12">
        <v>100.1</v>
      </c>
      <c r="F55" s="25">
        <v>22.83</v>
      </c>
      <c r="G55" s="14">
        <f>E55*F55</f>
        <v>2285.2800000000002</v>
      </c>
      <c r="H55" s="16"/>
      <c r="I55" s="15"/>
    </row>
    <row r="56" spans="1:12" ht="25.5" x14ac:dyDescent="0.2">
      <c r="A56" s="55" t="s">
        <v>180</v>
      </c>
      <c r="B56" s="107">
        <v>98679</v>
      </c>
      <c r="C56" s="108" t="s">
        <v>474</v>
      </c>
      <c r="D56" s="8" t="s">
        <v>7</v>
      </c>
      <c r="E56" s="12">
        <v>90.04</v>
      </c>
      <c r="F56" s="25">
        <v>33.99</v>
      </c>
      <c r="G56" s="14">
        <f>E56*F56</f>
        <v>3060.46</v>
      </c>
      <c r="H56" s="21" t="s">
        <v>81</v>
      </c>
      <c r="I56" s="15"/>
      <c r="J56" s="31"/>
      <c r="L56" s="57"/>
    </row>
    <row r="57" spans="1:12" ht="25.5" x14ac:dyDescent="0.2">
      <c r="A57" s="55" t="s">
        <v>453</v>
      </c>
      <c r="B57" s="107">
        <v>84191</v>
      </c>
      <c r="C57" s="108" t="s">
        <v>448</v>
      </c>
      <c r="D57" s="8" t="s">
        <v>7</v>
      </c>
      <c r="E57" s="12">
        <v>0</v>
      </c>
      <c r="F57" s="25">
        <v>78.959999999999994</v>
      </c>
      <c r="G57" s="14">
        <f>E57*F57</f>
        <v>0</v>
      </c>
      <c r="H57" s="21"/>
      <c r="I57" s="15"/>
      <c r="J57" s="31"/>
      <c r="L57" s="57"/>
    </row>
    <row r="58" spans="1:12" x14ac:dyDescent="0.2">
      <c r="A58" s="55" t="s">
        <v>454</v>
      </c>
      <c r="B58" s="107" t="s">
        <v>475</v>
      </c>
      <c r="C58" s="108" t="s">
        <v>449</v>
      </c>
      <c r="D58" s="8" t="s">
        <v>10</v>
      </c>
      <c r="E58" s="12">
        <v>0</v>
      </c>
      <c r="F58" s="25">
        <v>19.28</v>
      </c>
      <c r="G58" s="14">
        <f>E58*F58</f>
        <v>0</v>
      </c>
      <c r="H58" s="21"/>
      <c r="I58" s="15"/>
      <c r="J58" s="31"/>
      <c r="L58" s="57"/>
    </row>
    <row r="59" spans="1:12" x14ac:dyDescent="0.2">
      <c r="A59" s="91" t="s">
        <v>181</v>
      </c>
      <c r="B59" s="6"/>
      <c r="C59" s="6" t="s">
        <v>42</v>
      </c>
      <c r="D59" s="8"/>
      <c r="E59" s="12"/>
      <c r="F59" s="25"/>
      <c r="G59" s="13">
        <f>SUM(G60:G65)</f>
        <v>0</v>
      </c>
      <c r="H59" s="16"/>
      <c r="I59" s="15"/>
    </row>
    <row r="60" spans="1:12" ht="25.5" x14ac:dyDescent="0.2">
      <c r="A60" s="55" t="s">
        <v>182</v>
      </c>
      <c r="B60" s="107" t="s">
        <v>456</v>
      </c>
      <c r="C60" s="108" t="s">
        <v>458</v>
      </c>
      <c r="D60" s="8" t="s">
        <v>126</v>
      </c>
      <c r="E60" s="12">
        <v>0</v>
      </c>
      <c r="F60" s="25">
        <v>1063.6500000000001</v>
      </c>
      <c r="G60" s="14">
        <f t="shared" ref="G60:G65" si="1">E60*F60</f>
        <v>0</v>
      </c>
      <c r="H60" s="21" t="s">
        <v>82</v>
      </c>
      <c r="I60" s="15">
        <f>E60/2.1</f>
        <v>0</v>
      </c>
    </row>
    <row r="61" spans="1:12" ht="25.5" x14ac:dyDescent="0.2">
      <c r="A61" s="55" t="s">
        <v>379</v>
      </c>
      <c r="B61" s="107" t="s">
        <v>457</v>
      </c>
      <c r="C61" s="107" t="s">
        <v>455</v>
      </c>
      <c r="D61" s="8" t="s">
        <v>11</v>
      </c>
      <c r="E61" s="12">
        <v>0</v>
      </c>
      <c r="F61" s="25">
        <v>931.86</v>
      </c>
      <c r="G61" s="14">
        <f t="shared" si="1"/>
        <v>0</v>
      </c>
      <c r="H61" s="21" t="s">
        <v>83</v>
      </c>
      <c r="I61" s="15"/>
    </row>
    <row r="62" spans="1:12" x14ac:dyDescent="0.2">
      <c r="A62" s="55" t="s">
        <v>183</v>
      </c>
      <c r="B62" s="107">
        <v>84846</v>
      </c>
      <c r="C62" s="107" t="s">
        <v>295</v>
      </c>
      <c r="D62" s="8" t="s">
        <v>7</v>
      </c>
      <c r="E62" s="12">
        <v>0</v>
      </c>
      <c r="F62" s="25">
        <v>556.51</v>
      </c>
      <c r="G62" s="14">
        <f t="shared" si="1"/>
        <v>0</v>
      </c>
      <c r="H62" s="21"/>
      <c r="I62" s="15"/>
    </row>
    <row r="63" spans="1:12" ht="25.5" x14ac:dyDescent="0.2">
      <c r="A63" s="55" t="s">
        <v>380</v>
      </c>
      <c r="B63" s="107" t="e">
        <f>#REF!</f>
        <v>#REF!</v>
      </c>
      <c r="C63" s="107" t="s">
        <v>359</v>
      </c>
      <c r="D63" s="8" t="s">
        <v>127</v>
      </c>
      <c r="E63" s="12">
        <v>0</v>
      </c>
      <c r="F63" s="25">
        <v>527.85</v>
      </c>
      <c r="G63" s="14">
        <f t="shared" si="1"/>
        <v>0</v>
      </c>
      <c r="H63" s="21"/>
      <c r="I63" s="15"/>
    </row>
    <row r="64" spans="1:12" ht="25.5" x14ac:dyDescent="0.2">
      <c r="A64" s="55" t="s">
        <v>381</v>
      </c>
      <c r="B64" s="108">
        <v>72118</v>
      </c>
      <c r="C64" s="108" t="s">
        <v>355</v>
      </c>
      <c r="D64" s="28" t="s">
        <v>127</v>
      </c>
      <c r="E64" s="12">
        <v>0</v>
      </c>
      <c r="F64" s="25">
        <v>157.59</v>
      </c>
      <c r="G64" s="14">
        <f t="shared" si="1"/>
        <v>0</v>
      </c>
      <c r="H64" s="21"/>
      <c r="I64" s="15"/>
    </row>
    <row r="65" spans="1:13" ht="38.25" x14ac:dyDescent="0.2">
      <c r="A65" s="55" t="s">
        <v>417</v>
      </c>
      <c r="B65" s="107" t="e">
        <f>#REF!</f>
        <v>#REF!</v>
      </c>
      <c r="C65" s="107" t="s">
        <v>416</v>
      </c>
      <c r="D65" s="8" t="s">
        <v>127</v>
      </c>
      <c r="E65" s="12">
        <v>0</v>
      </c>
      <c r="F65" s="25">
        <v>156.91</v>
      </c>
      <c r="G65" s="14">
        <f t="shared" si="1"/>
        <v>0</v>
      </c>
      <c r="H65" s="21"/>
      <c r="I65" s="15"/>
    </row>
    <row r="66" spans="1:13" x14ac:dyDescent="0.2">
      <c r="A66" s="91" t="s">
        <v>184</v>
      </c>
      <c r="B66" s="6"/>
      <c r="C66" s="6" t="s">
        <v>464</v>
      </c>
      <c r="D66" s="8"/>
      <c r="F66" s="25"/>
      <c r="G66" s="13">
        <f>SUM(G67:G84)</f>
        <v>0</v>
      </c>
      <c r="H66" s="16"/>
      <c r="I66" s="15"/>
    </row>
    <row r="67" spans="1:13" ht="25.5" x14ac:dyDescent="0.2">
      <c r="A67" s="55" t="s">
        <v>185</v>
      </c>
      <c r="B67" s="107" t="e">
        <f>#REF!</f>
        <v>#REF!</v>
      </c>
      <c r="C67" s="107" t="s">
        <v>45</v>
      </c>
      <c r="D67" s="8" t="s">
        <v>11</v>
      </c>
      <c r="E67" s="12">
        <v>0</v>
      </c>
      <c r="F67" s="25">
        <v>68.17</v>
      </c>
      <c r="G67" s="14">
        <f t="shared" ref="G67:G84" si="2">E67*F67</f>
        <v>0</v>
      </c>
      <c r="H67" s="21" t="s">
        <v>84</v>
      </c>
      <c r="I67" s="15"/>
      <c r="M67" s="56"/>
    </row>
    <row r="68" spans="1:13" ht="38.25" x14ac:dyDescent="0.2">
      <c r="A68" s="55" t="s">
        <v>186</v>
      </c>
      <c r="B68" s="109">
        <v>93143</v>
      </c>
      <c r="C68" s="107" t="s">
        <v>300</v>
      </c>
      <c r="D68" s="8" t="s">
        <v>11</v>
      </c>
      <c r="E68" s="12">
        <v>0</v>
      </c>
      <c r="F68" s="25">
        <v>135.19999999999999</v>
      </c>
      <c r="G68" s="14">
        <f t="shared" si="2"/>
        <v>0</v>
      </c>
      <c r="H68" s="21" t="s">
        <v>85</v>
      </c>
      <c r="I68" s="15"/>
      <c r="M68" s="58"/>
    </row>
    <row r="69" spans="1:13" ht="51" x14ac:dyDescent="0.2">
      <c r="A69" s="55" t="s">
        <v>187</v>
      </c>
      <c r="B69" s="148">
        <v>93145</v>
      </c>
      <c r="C69" s="107" t="s">
        <v>301</v>
      </c>
      <c r="D69" s="8" t="s">
        <v>126</v>
      </c>
      <c r="E69" s="12">
        <v>0</v>
      </c>
      <c r="F69" s="25">
        <v>163.69999999999999</v>
      </c>
      <c r="G69" s="14">
        <f t="shared" si="2"/>
        <v>0</v>
      </c>
      <c r="H69" s="21"/>
      <c r="I69" s="15"/>
      <c r="M69" s="58"/>
    </row>
    <row r="70" spans="1:13" ht="29.25" customHeight="1" x14ac:dyDescent="0.2">
      <c r="A70" s="55" t="s">
        <v>382</v>
      </c>
      <c r="B70" s="92" t="e">
        <f>#REF!</f>
        <v>#REF!</v>
      </c>
      <c r="C70" s="64" t="s">
        <v>169</v>
      </c>
      <c r="D70" s="28" t="s">
        <v>11</v>
      </c>
      <c r="E70" s="12">
        <v>0</v>
      </c>
      <c r="F70" s="25">
        <v>179.43</v>
      </c>
      <c r="G70" s="14">
        <f t="shared" si="2"/>
        <v>0</v>
      </c>
      <c r="H70" s="21" t="s">
        <v>86</v>
      </c>
      <c r="I70" s="15"/>
      <c r="L70" s="57"/>
    </row>
    <row r="71" spans="1:13" ht="25.5" x14ac:dyDescent="0.2">
      <c r="A71" s="55" t="s">
        <v>383</v>
      </c>
      <c r="B71" s="107">
        <v>97593</v>
      </c>
      <c r="C71" s="23" t="s">
        <v>87</v>
      </c>
      <c r="D71" s="8" t="s">
        <v>11</v>
      </c>
      <c r="E71" s="12">
        <v>0</v>
      </c>
      <c r="F71" s="25">
        <v>34.270000000000003</v>
      </c>
      <c r="G71" s="14">
        <f t="shared" si="2"/>
        <v>0</v>
      </c>
      <c r="H71" s="21" t="s">
        <v>88</v>
      </c>
      <c r="I71" s="15"/>
    </row>
    <row r="72" spans="1:13" ht="38.25" x14ac:dyDescent="0.2">
      <c r="A72" s="55" t="s">
        <v>384</v>
      </c>
      <c r="B72" s="169" t="s">
        <v>459</v>
      </c>
      <c r="C72" s="108" t="s">
        <v>314</v>
      </c>
      <c r="D72" s="28" t="s">
        <v>126</v>
      </c>
      <c r="E72" s="12">
        <v>0</v>
      </c>
      <c r="F72" s="25">
        <v>173.45</v>
      </c>
      <c r="G72" s="14">
        <f t="shared" si="2"/>
        <v>0</v>
      </c>
      <c r="H72" s="21"/>
      <c r="I72" s="15"/>
    </row>
    <row r="73" spans="1:13" ht="25.5" x14ac:dyDescent="0.2">
      <c r="A73" s="55" t="s">
        <v>385</v>
      </c>
      <c r="B73" s="64" t="e">
        <f>#REF!</f>
        <v>#REF!</v>
      </c>
      <c r="C73" s="23" t="s">
        <v>132</v>
      </c>
      <c r="D73" s="28" t="s">
        <v>126</v>
      </c>
      <c r="E73" s="12">
        <v>0</v>
      </c>
      <c r="F73" s="25">
        <v>110.08</v>
      </c>
      <c r="G73" s="62">
        <f t="shared" si="2"/>
        <v>0</v>
      </c>
      <c r="H73" s="21"/>
      <c r="I73" s="15"/>
    </row>
    <row r="74" spans="1:13" x14ac:dyDescent="0.2">
      <c r="A74" s="55" t="s">
        <v>188</v>
      </c>
      <c r="B74" s="23" t="e">
        <f>#REF!</f>
        <v>#REF!</v>
      </c>
      <c r="C74" s="23" t="s">
        <v>43</v>
      </c>
      <c r="D74" s="28" t="s">
        <v>126</v>
      </c>
      <c r="E74" s="12">
        <v>0</v>
      </c>
      <c r="F74" s="25">
        <v>132.74</v>
      </c>
      <c r="G74" s="62">
        <f t="shared" si="2"/>
        <v>0</v>
      </c>
      <c r="H74" s="21"/>
      <c r="I74" s="15"/>
    </row>
    <row r="75" spans="1:13" ht="25.5" x14ac:dyDescent="0.2">
      <c r="A75" s="55" t="s">
        <v>189</v>
      </c>
      <c r="B75" s="60" t="e">
        <f>#REF!</f>
        <v>#REF!</v>
      </c>
      <c r="C75" s="108" t="s">
        <v>356</v>
      </c>
      <c r="D75" s="28" t="s">
        <v>126</v>
      </c>
      <c r="E75" s="12">
        <v>0</v>
      </c>
      <c r="F75" s="25">
        <v>143.81</v>
      </c>
      <c r="G75" s="14">
        <f t="shared" si="2"/>
        <v>0</v>
      </c>
      <c r="H75" s="21" t="s">
        <v>89</v>
      </c>
      <c r="I75" s="15"/>
    </row>
    <row r="76" spans="1:13" x14ac:dyDescent="0.2">
      <c r="A76" s="55" t="s">
        <v>190</v>
      </c>
      <c r="B76" s="107">
        <v>93654</v>
      </c>
      <c r="C76" s="107" t="s">
        <v>304</v>
      </c>
      <c r="D76" s="28" t="s">
        <v>126</v>
      </c>
      <c r="E76" s="12">
        <v>0</v>
      </c>
      <c r="F76" s="25">
        <v>14.18</v>
      </c>
      <c r="G76" s="14">
        <f t="shared" si="2"/>
        <v>0</v>
      </c>
      <c r="H76" s="21" t="s">
        <v>90</v>
      </c>
      <c r="I76" s="15"/>
    </row>
    <row r="77" spans="1:13" ht="19.5" customHeight="1" x14ac:dyDescent="0.2">
      <c r="A77" s="55" t="s">
        <v>191</v>
      </c>
      <c r="B77" s="107">
        <v>93655</v>
      </c>
      <c r="C77" s="107" t="s">
        <v>308</v>
      </c>
      <c r="D77" s="28" t="s">
        <v>126</v>
      </c>
      <c r="E77" s="12">
        <v>0</v>
      </c>
      <c r="F77" s="25">
        <v>12.06</v>
      </c>
      <c r="G77" s="14">
        <f t="shared" si="2"/>
        <v>0</v>
      </c>
      <c r="H77" s="21"/>
      <c r="I77" s="15"/>
    </row>
    <row r="78" spans="1:13" ht="18" customHeight="1" x14ac:dyDescent="0.2">
      <c r="A78" s="55" t="s">
        <v>192</v>
      </c>
      <c r="B78" s="107">
        <v>93656</v>
      </c>
      <c r="C78" s="107" t="s">
        <v>305</v>
      </c>
      <c r="D78" s="28" t="s">
        <v>126</v>
      </c>
      <c r="E78" s="12">
        <v>0</v>
      </c>
      <c r="F78" s="25">
        <v>22.19</v>
      </c>
      <c r="G78" s="14">
        <f t="shared" si="2"/>
        <v>0</v>
      </c>
      <c r="H78" s="21" t="s">
        <v>91</v>
      </c>
      <c r="I78" s="15"/>
    </row>
    <row r="79" spans="1:13" ht="27" customHeight="1" x14ac:dyDescent="0.2">
      <c r="A79" s="55" t="s">
        <v>193</v>
      </c>
      <c r="B79" s="108" t="s">
        <v>476</v>
      </c>
      <c r="C79" s="108" t="s">
        <v>366</v>
      </c>
      <c r="D79" s="28" t="s">
        <v>126</v>
      </c>
      <c r="E79" s="12">
        <v>0</v>
      </c>
      <c r="F79" s="25">
        <v>22.19</v>
      </c>
      <c r="G79" s="62">
        <f t="shared" si="2"/>
        <v>0</v>
      </c>
      <c r="H79" s="26" t="s">
        <v>92</v>
      </c>
      <c r="I79" s="15"/>
    </row>
    <row r="80" spans="1:13" ht="24" customHeight="1" x14ac:dyDescent="0.2">
      <c r="A80" s="55" t="s">
        <v>194</v>
      </c>
      <c r="B80" s="55" t="e">
        <f>#REF!</f>
        <v>#REF!</v>
      </c>
      <c r="C80" s="23" t="s">
        <v>93</v>
      </c>
      <c r="D80" s="28" t="s">
        <v>126</v>
      </c>
      <c r="E80" s="12">
        <v>0</v>
      </c>
      <c r="F80" s="25">
        <v>160.6</v>
      </c>
      <c r="G80" s="14">
        <f t="shared" si="2"/>
        <v>0</v>
      </c>
      <c r="H80" s="26" t="s">
        <v>94</v>
      </c>
      <c r="I80" s="15"/>
    </row>
    <row r="81" spans="1:12" ht="31.5" customHeight="1" x14ac:dyDescent="0.2">
      <c r="A81" s="55" t="s">
        <v>195</v>
      </c>
      <c r="B81" s="55" t="e">
        <f>#REF!</f>
        <v>#REF!</v>
      </c>
      <c r="C81" s="55" t="s">
        <v>46</v>
      </c>
      <c r="D81" s="28" t="s">
        <v>126</v>
      </c>
      <c r="E81" s="12">
        <v>0</v>
      </c>
      <c r="F81" s="25">
        <v>61.43</v>
      </c>
      <c r="G81" s="14">
        <f t="shared" si="2"/>
        <v>0</v>
      </c>
      <c r="H81" s="26" t="s">
        <v>95</v>
      </c>
      <c r="I81" s="15"/>
      <c r="L81" s="57"/>
    </row>
    <row r="82" spans="1:12" ht="31.5" customHeight="1" x14ac:dyDescent="0.2">
      <c r="A82" s="55" t="s">
        <v>386</v>
      </c>
      <c r="B82" s="107">
        <v>91932</v>
      </c>
      <c r="C82" s="107" t="s">
        <v>423</v>
      </c>
      <c r="D82" s="8" t="s">
        <v>10</v>
      </c>
      <c r="E82" s="12">
        <v>0</v>
      </c>
      <c r="F82" s="25">
        <v>9.7100000000000009</v>
      </c>
      <c r="G82" s="14">
        <f t="shared" si="2"/>
        <v>0</v>
      </c>
      <c r="H82" s="26"/>
      <c r="I82" s="15"/>
      <c r="L82" s="57"/>
    </row>
    <row r="83" spans="1:12" x14ac:dyDescent="0.2">
      <c r="A83" s="55" t="s">
        <v>424</v>
      </c>
      <c r="B83" s="107" t="e">
        <f>#REF!</f>
        <v>#REF!</v>
      </c>
      <c r="C83" s="23" t="s">
        <v>44</v>
      </c>
      <c r="D83" s="8" t="s">
        <v>126</v>
      </c>
      <c r="E83" s="12">
        <v>0</v>
      </c>
      <c r="F83" s="25">
        <v>528.80999999999995</v>
      </c>
      <c r="G83" s="14">
        <f t="shared" si="2"/>
        <v>0</v>
      </c>
      <c r="H83" s="26" t="s">
        <v>96</v>
      </c>
      <c r="I83" s="15"/>
      <c r="L83"/>
    </row>
    <row r="84" spans="1:12" ht="25.5" x14ac:dyDescent="0.2">
      <c r="A84" s="55" t="s">
        <v>465</v>
      </c>
      <c r="B84" s="107" t="e">
        <f>#REF!</f>
        <v>#REF!</v>
      </c>
      <c r="C84" s="108" t="s">
        <v>466</v>
      </c>
      <c r="D84" s="8" t="s">
        <v>126</v>
      </c>
      <c r="E84" s="12">
        <v>0</v>
      </c>
      <c r="F84" s="25">
        <v>114.37</v>
      </c>
      <c r="G84" s="14">
        <f t="shared" si="2"/>
        <v>0</v>
      </c>
      <c r="H84" s="26"/>
      <c r="I84" s="15"/>
      <c r="L84"/>
    </row>
    <row r="85" spans="1:12" x14ac:dyDescent="0.2">
      <c r="A85" s="6">
        <v>10</v>
      </c>
      <c r="B85" s="6"/>
      <c r="C85" s="6" t="s">
        <v>47</v>
      </c>
      <c r="D85" s="8"/>
      <c r="E85" s="12"/>
      <c r="F85" s="25"/>
      <c r="G85" s="13">
        <f>SUM(G86:G106)</f>
        <v>1545.17</v>
      </c>
      <c r="H85" s="16"/>
      <c r="I85" s="15"/>
    </row>
    <row r="86" spans="1:12" ht="18.75" customHeight="1" x14ac:dyDescent="0.2">
      <c r="A86" s="55" t="s">
        <v>196</v>
      </c>
      <c r="B86" s="107">
        <v>89957</v>
      </c>
      <c r="C86" s="9" t="s">
        <v>12</v>
      </c>
      <c r="D86" s="8" t="s">
        <v>11</v>
      </c>
      <c r="E86" s="12">
        <v>10</v>
      </c>
      <c r="F86" s="25">
        <v>99.02</v>
      </c>
      <c r="G86" s="14">
        <f t="shared" ref="G86:G106" si="3">E86*F86</f>
        <v>990.2</v>
      </c>
      <c r="H86" s="26" t="s">
        <v>97</v>
      </c>
      <c r="I86" s="15"/>
    </row>
    <row r="87" spans="1:12" ht="25.5" x14ac:dyDescent="0.2">
      <c r="A87" s="55" t="s">
        <v>197</v>
      </c>
      <c r="B87" s="55" t="e">
        <f>#REF!</f>
        <v>#REF!</v>
      </c>
      <c r="C87" s="9" t="s">
        <v>48</v>
      </c>
      <c r="D87" s="8" t="s">
        <v>11</v>
      </c>
      <c r="E87" s="12">
        <v>3</v>
      </c>
      <c r="F87" s="25">
        <v>41.43</v>
      </c>
      <c r="G87" s="14">
        <f t="shared" si="3"/>
        <v>124.29</v>
      </c>
      <c r="H87" s="26" t="s">
        <v>98</v>
      </c>
      <c r="I87" s="15"/>
    </row>
    <row r="88" spans="1:12" ht="25.5" x14ac:dyDescent="0.2">
      <c r="A88" s="55" t="s">
        <v>198</v>
      </c>
      <c r="B88" s="55" t="e">
        <f>#REF!</f>
        <v>#REF!</v>
      </c>
      <c r="C88" s="9" t="s">
        <v>99</v>
      </c>
      <c r="D88" s="8" t="s">
        <v>11</v>
      </c>
      <c r="E88" s="12">
        <v>3</v>
      </c>
      <c r="F88" s="25">
        <v>66.67</v>
      </c>
      <c r="G88" s="14">
        <f t="shared" si="3"/>
        <v>200.01</v>
      </c>
      <c r="H88" s="26" t="s">
        <v>100</v>
      </c>
      <c r="I88" s="15"/>
    </row>
    <row r="89" spans="1:12" ht="25.5" x14ac:dyDescent="0.2">
      <c r="A89" s="55" t="s">
        <v>199</v>
      </c>
      <c r="B89" s="55" t="e">
        <f>#REF!</f>
        <v>#REF!</v>
      </c>
      <c r="C89" s="9" t="s">
        <v>13</v>
      </c>
      <c r="D89" s="8" t="s">
        <v>11</v>
      </c>
      <c r="E89" s="12">
        <v>3</v>
      </c>
      <c r="F89" s="25">
        <v>64.489999999999995</v>
      </c>
      <c r="G89" s="14">
        <f t="shared" si="3"/>
        <v>193.47</v>
      </c>
      <c r="H89" s="26" t="s">
        <v>101</v>
      </c>
      <c r="I89" s="15"/>
    </row>
    <row r="90" spans="1:12" x14ac:dyDescent="0.2">
      <c r="A90" s="55" t="s">
        <v>387</v>
      </c>
      <c r="B90" s="107">
        <v>89482</v>
      </c>
      <c r="C90" s="9" t="s">
        <v>49</v>
      </c>
      <c r="D90" s="8" t="s">
        <v>11</v>
      </c>
      <c r="E90" s="12">
        <v>2</v>
      </c>
      <c r="F90" s="25">
        <v>18.600000000000001</v>
      </c>
      <c r="G90" s="14">
        <f t="shared" si="3"/>
        <v>37.200000000000003</v>
      </c>
      <c r="H90" s="26" t="s">
        <v>102</v>
      </c>
      <c r="I90" s="15"/>
    </row>
    <row r="91" spans="1:12" x14ac:dyDescent="0.2">
      <c r="A91" s="55" t="s">
        <v>200</v>
      </c>
      <c r="B91" s="55" t="e">
        <f>#REF!</f>
        <v>#REF!</v>
      </c>
      <c r="C91" s="107" t="s">
        <v>153</v>
      </c>
      <c r="D91" s="65" t="s">
        <v>126</v>
      </c>
      <c r="E91" s="12">
        <v>0</v>
      </c>
      <c r="F91" s="25">
        <v>61.86</v>
      </c>
      <c r="G91" s="14">
        <f t="shared" si="3"/>
        <v>0</v>
      </c>
      <c r="H91" s="26"/>
      <c r="I91" s="15"/>
    </row>
    <row r="92" spans="1:12" x14ac:dyDescent="0.2">
      <c r="A92" s="55" t="s">
        <v>388</v>
      </c>
      <c r="B92" s="108">
        <v>94792</v>
      </c>
      <c r="C92" s="107" t="s">
        <v>50</v>
      </c>
      <c r="D92" s="8" t="s">
        <v>11</v>
      </c>
      <c r="E92" s="12">
        <v>0</v>
      </c>
      <c r="F92" s="25">
        <v>109.21</v>
      </c>
      <c r="G92" s="14">
        <f t="shared" si="3"/>
        <v>0</v>
      </c>
      <c r="H92" s="26" t="s">
        <v>103</v>
      </c>
      <c r="I92" s="15"/>
    </row>
    <row r="93" spans="1:12" ht="25.5" x14ac:dyDescent="0.2">
      <c r="A93" s="55" t="s">
        <v>201</v>
      </c>
      <c r="B93" s="108">
        <v>89353</v>
      </c>
      <c r="C93" s="107" t="s">
        <v>318</v>
      </c>
      <c r="D93" s="8" t="s">
        <v>11</v>
      </c>
      <c r="E93" s="12">
        <v>0</v>
      </c>
      <c r="F93" s="25">
        <v>36.04</v>
      </c>
      <c r="G93" s="14">
        <f t="shared" si="3"/>
        <v>0</v>
      </c>
      <c r="H93" s="26"/>
      <c r="I93" s="15"/>
    </row>
    <row r="94" spans="1:12" ht="25.5" x14ac:dyDescent="0.2">
      <c r="A94" s="55" t="s">
        <v>202</v>
      </c>
      <c r="B94" s="107">
        <v>88504</v>
      </c>
      <c r="C94" s="9" t="s">
        <v>104</v>
      </c>
      <c r="D94" s="8" t="s">
        <v>11</v>
      </c>
      <c r="E94" s="12">
        <v>0</v>
      </c>
      <c r="F94" s="25">
        <v>600.57000000000005</v>
      </c>
      <c r="G94" s="14">
        <f t="shared" si="3"/>
        <v>0</v>
      </c>
      <c r="H94" s="26" t="s">
        <v>105</v>
      </c>
      <c r="I94" s="15"/>
    </row>
    <row r="95" spans="1:12" ht="25.5" x14ac:dyDescent="0.2">
      <c r="A95" s="55" t="s">
        <v>203</v>
      </c>
      <c r="B95" s="107">
        <v>86931</v>
      </c>
      <c r="C95" s="9" t="s">
        <v>106</v>
      </c>
      <c r="D95" s="8" t="s">
        <v>11</v>
      </c>
      <c r="E95" s="12">
        <v>0</v>
      </c>
      <c r="F95" s="25">
        <v>353.95</v>
      </c>
      <c r="G95" s="14">
        <f t="shared" si="3"/>
        <v>0</v>
      </c>
      <c r="H95" s="26" t="s">
        <v>107</v>
      </c>
      <c r="I95" s="15"/>
    </row>
    <row r="96" spans="1:12" ht="51" x14ac:dyDescent="0.2">
      <c r="A96" s="55" t="s">
        <v>204</v>
      </c>
      <c r="B96" s="55" t="e">
        <f>#REF!</f>
        <v>#REF!</v>
      </c>
      <c r="C96" s="9" t="s">
        <v>108</v>
      </c>
      <c r="D96" s="8" t="s">
        <v>11</v>
      </c>
      <c r="E96" s="12">
        <v>0</v>
      </c>
      <c r="F96" s="25">
        <v>423.48</v>
      </c>
      <c r="G96" s="14">
        <f t="shared" si="3"/>
        <v>0</v>
      </c>
      <c r="H96" s="26" t="s">
        <v>109</v>
      </c>
      <c r="I96" s="15"/>
    </row>
    <row r="97" spans="1:14" ht="25.5" x14ac:dyDescent="0.2">
      <c r="A97" s="55" t="s">
        <v>205</v>
      </c>
      <c r="B97" s="107">
        <v>86904</v>
      </c>
      <c r="C97" s="107" t="s">
        <v>321</v>
      </c>
      <c r="D97" s="8" t="s">
        <v>11</v>
      </c>
      <c r="E97" s="12">
        <v>0</v>
      </c>
      <c r="F97" s="25">
        <v>88.64</v>
      </c>
      <c r="G97" s="14">
        <f t="shared" si="3"/>
        <v>0</v>
      </c>
      <c r="H97" s="26"/>
      <c r="I97" s="15"/>
    </row>
    <row r="98" spans="1:14" ht="25.5" customHeight="1" x14ac:dyDescent="0.2">
      <c r="A98" s="55" t="s">
        <v>206</v>
      </c>
      <c r="B98" s="54" t="e">
        <f>#REF!</f>
        <v>#REF!</v>
      </c>
      <c r="C98" s="23" t="s">
        <v>14</v>
      </c>
      <c r="D98" s="8" t="s">
        <v>11</v>
      </c>
      <c r="E98" s="12">
        <v>0</v>
      </c>
      <c r="F98" s="25">
        <v>55.08</v>
      </c>
      <c r="G98" s="14">
        <f t="shared" si="3"/>
        <v>0</v>
      </c>
      <c r="H98" s="26" t="s">
        <v>110</v>
      </c>
      <c r="I98" s="15"/>
      <c r="L98" s="57"/>
    </row>
    <row r="99" spans="1:14" ht="26.25" customHeight="1" x14ac:dyDescent="0.2">
      <c r="A99" s="55" t="s">
        <v>207</v>
      </c>
      <c r="B99" s="54" t="e">
        <f>#REF!</f>
        <v>#REF!</v>
      </c>
      <c r="C99" s="9" t="s">
        <v>51</v>
      </c>
      <c r="D99" s="8" t="s">
        <v>11</v>
      </c>
      <c r="E99" s="12">
        <v>0</v>
      </c>
      <c r="F99" s="25">
        <v>131.75</v>
      </c>
      <c r="G99" s="14">
        <f t="shared" si="3"/>
        <v>0</v>
      </c>
      <c r="H99" s="26" t="s">
        <v>111</v>
      </c>
      <c r="I99" s="15"/>
    </row>
    <row r="100" spans="1:14" ht="25.5" customHeight="1" x14ac:dyDescent="0.2">
      <c r="A100" s="55" t="s">
        <v>208</v>
      </c>
      <c r="B100" s="54" t="e">
        <f>#REF!</f>
        <v>#REF!</v>
      </c>
      <c r="C100" s="9" t="s">
        <v>52</v>
      </c>
      <c r="D100" s="8" t="s">
        <v>11</v>
      </c>
      <c r="E100" s="12">
        <v>0</v>
      </c>
      <c r="F100" s="25">
        <v>63.28</v>
      </c>
      <c r="G100" s="14">
        <f t="shared" si="3"/>
        <v>0</v>
      </c>
      <c r="H100" s="30"/>
      <c r="I100" s="15"/>
    </row>
    <row r="101" spans="1:14" ht="25.5" customHeight="1" x14ac:dyDescent="0.2">
      <c r="A101" s="55" t="s">
        <v>209</v>
      </c>
      <c r="B101" s="54" t="e">
        <f>#REF!</f>
        <v>#REF!</v>
      </c>
      <c r="C101" s="9" t="s">
        <v>15</v>
      </c>
      <c r="D101" s="8" t="s">
        <v>7</v>
      </c>
      <c r="E101" s="12">
        <v>0</v>
      </c>
      <c r="F101" s="25">
        <v>103.04</v>
      </c>
      <c r="G101" s="14">
        <f t="shared" si="3"/>
        <v>0</v>
      </c>
      <c r="H101" s="26" t="s">
        <v>112</v>
      </c>
      <c r="I101" s="15"/>
    </row>
    <row r="102" spans="1:14" ht="25.5" customHeight="1" x14ac:dyDescent="0.2">
      <c r="A102" s="55" t="s">
        <v>210</v>
      </c>
      <c r="B102" s="54" t="e">
        <f>#REF!</f>
        <v>#REF!</v>
      </c>
      <c r="C102" s="9" t="s">
        <v>53</v>
      </c>
      <c r="D102" s="8" t="s">
        <v>11</v>
      </c>
      <c r="E102" s="12">
        <v>0</v>
      </c>
      <c r="F102" s="25">
        <v>162.58000000000001</v>
      </c>
      <c r="G102" s="14">
        <f t="shared" si="3"/>
        <v>0</v>
      </c>
      <c r="H102" s="26" t="s">
        <v>113</v>
      </c>
      <c r="I102" s="15"/>
    </row>
    <row r="103" spans="1:14" ht="27.75" customHeight="1" x14ac:dyDescent="0.2">
      <c r="A103" s="55" t="s">
        <v>211</v>
      </c>
      <c r="B103" s="54" t="e">
        <f>#REF!</f>
        <v>#REF!</v>
      </c>
      <c r="C103" s="9" t="s">
        <v>61</v>
      </c>
      <c r="D103" s="8" t="s">
        <v>11</v>
      </c>
      <c r="E103" s="12">
        <v>0</v>
      </c>
      <c r="F103" s="25">
        <v>170.97</v>
      </c>
      <c r="G103" s="14">
        <f t="shared" si="3"/>
        <v>0</v>
      </c>
      <c r="H103" s="26" t="s">
        <v>114</v>
      </c>
      <c r="I103" s="15"/>
    </row>
    <row r="104" spans="1:14" ht="25.5" x14ac:dyDescent="0.2">
      <c r="A104" s="55" t="s">
        <v>212</v>
      </c>
      <c r="B104" s="107">
        <v>98102</v>
      </c>
      <c r="C104" s="107" t="s">
        <v>327</v>
      </c>
      <c r="D104" s="8" t="s">
        <v>11</v>
      </c>
      <c r="E104" s="12">
        <v>0</v>
      </c>
      <c r="F104" s="25">
        <v>132.24</v>
      </c>
      <c r="G104" s="14">
        <f t="shared" si="3"/>
        <v>0</v>
      </c>
      <c r="H104" s="26" t="s">
        <v>115</v>
      </c>
      <c r="I104" s="15"/>
    </row>
    <row r="105" spans="1:14" ht="38.25" customHeight="1" x14ac:dyDescent="0.2">
      <c r="A105" s="55" t="s">
        <v>389</v>
      </c>
      <c r="B105" s="107">
        <v>98066</v>
      </c>
      <c r="C105" s="23" t="s">
        <v>124</v>
      </c>
      <c r="D105" s="8" t="s">
        <v>11</v>
      </c>
      <c r="E105" s="12">
        <v>0</v>
      </c>
      <c r="F105" s="25">
        <v>1216.18</v>
      </c>
      <c r="G105" s="14">
        <f t="shared" si="3"/>
        <v>0</v>
      </c>
      <c r="H105" s="21" t="s">
        <v>122</v>
      </c>
      <c r="I105" s="15"/>
    </row>
    <row r="106" spans="1:14" ht="38.25" x14ac:dyDescent="0.2">
      <c r="A106" s="55" t="s">
        <v>213</v>
      </c>
      <c r="B106" s="107">
        <v>98094</v>
      </c>
      <c r="C106" s="23" t="s">
        <v>125</v>
      </c>
      <c r="D106" s="8" t="s">
        <v>11</v>
      </c>
      <c r="E106" s="12">
        <v>0</v>
      </c>
      <c r="F106" s="25">
        <v>1077.46</v>
      </c>
      <c r="G106" s="14">
        <f t="shared" si="3"/>
        <v>0</v>
      </c>
      <c r="H106" s="21" t="s">
        <v>123</v>
      </c>
      <c r="I106" s="15"/>
    </row>
    <row r="107" spans="1:14" x14ac:dyDescent="0.2">
      <c r="A107" s="6">
        <v>11</v>
      </c>
      <c r="B107" s="6"/>
      <c r="C107" s="6" t="s">
        <v>55</v>
      </c>
      <c r="D107" s="8"/>
      <c r="E107" s="12"/>
      <c r="F107" s="25"/>
      <c r="G107" s="13">
        <f>SUM(G108:G111)</f>
        <v>0</v>
      </c>
      <c r="H107" s="16"/>
      <c r="I107" s="15"/>
    </row>
    <row r="108" spans="1:14" ht="38.25" x14ac:dyDescent="0.2">
      <c r="A108" s="107" t="s">
        <v>214</v>
      </c>
      <c r="B108" s="23" t="e">
        <f>#REF!</f>
        <v>#REF!</v>
      </c>
      <c r="C108" s="23" t="s">
        <v>54</v>
      </c>
      <c r="D108" s="28" t="s">
        <v>7</v>
      </c>
      <c r="E108" s="12">
        <v>0</v>
      </c>
      <c r="F108" s="25">
        <v>28.06</v>
      </c>
      <c r="G108" s="14">
        <f>E108*F108</f>
        <v>0</v>
      </c>
      <c r="H108" s="26" t="s">
        <v>116</v>
      </c>
      <c r="I108" s="15"/>
      <c r="L108" s="57"/>
      <c r="M108" s="57"/>
      <c r="N108" s="57"/>
    </row>
    <row r="109" spans="1:14" x14ac:dyDescent="0.2">
      <c r="A109" s="107" t="s">
        <v>215</v>
      </c>
      <c r="B109" s="107">
        <v>88488</v>
      </c>
      <c r="C109" s="107" t="s">
        <v>330</v>
      </c>
      <c r="D109" s="8" t="s">
        <v>7</v>
      </c>
      <c r="E109" s="12">
        <v>0</v>
      </c>
      <c r="F109" s="25">
        <v>34.43</v>
      </c>
      <c r="G109" s="14">
        <f>E109*F109</f>
        <v>0</v>
      </c>
      <c r="H109" s="26" t="s">
        <v>117</v>
      </c>
      <c r="I109" s="15"/>
      <c r="M109" s="57"/>
    </row>
    <row r="110" spans="1:14" ht="25.5" x14ac:dyDescent="0.2">
      <c r="A110" s="107" t="s">
        <v>216</v>
      </c>
      <c r="B110" s="108" t="s">
        <v>477</v>
      </c>
      <c r="C110" s="23" t="s">
        <v>56</v>
      </c>
      <c r="D110" s="28" t="s">
        <v>7</v>
      </c>
      <c r="E110" s="12">
        <v>0</v>
      </c>
      <c r="F110" s="25">
        <v>12.62</v>
      </c>
      <c r="G110" s="62">
        <f>E110*F110</f>
        <v>0</v>
      </c>
      <c r="H110" s="26" t="s">
        <v>118</v>
      </c>
      <c r="I110" s="15"/>
      <c r="M110" s="57"/>
    </row>
    <row r="111" spans="1:14" s="70" customFormat="1" ht="25.5" x14ac:dyDescent="0.2">
      <c r="A111" s="107" t="s">
        <v>217</v>
      </c>
      <c r="B111" s="108">
        <v>88488</v>
      </c>
      <c r="C111" s="64" t="s">
        <v>154</v>
      </c>
      <c r="D111" s="67" t="s">
        <v>127</v>
      </c>
      <c r="E111" s="12">
        <v>0</v>
      </c>
      <c r="F111" s="25">
        <v>10.85</v>
      </c>
      <c r="G111" s="62">
        <f>E111*F111</f>
        <v>0</v>
      </c>
      <c r="H111" s="30"/>
      <c r="I111" s="69"/>
      <c r="M111" s="110"/>
    </row>
    <row r="112" spans="1:14" x14ac:dyDescent="0.2">
      <c r="A112" s="94">
        <v>12</v>
      </c>
      <c r="B112" s="94"/>
      <c r="C112" s="94" t="s">
        <v>57</v>
      </c>
      <c r="D112" s="95"/>
      <c r="E112" s="96"/>
      <c r="F112" s="96"/>
      <c r="G112" s="97">
        <f>G113+G115+G118+G121</f>
        <v>0</v>
      </c>
      <c r="H112" s="16"/>
      <c r="I112" s="15"/>
    </row>
    <row r="113" spans="1:15" x14ac:dyDescent="0.2">
      <c r="A113" s="6" t="s">
        <v>218</v>
      </c>
      <c r="B113" s="6"/>
      <c r="C113" s="6" t="s">
        <v>31</v>
      </c>
      <c r="D113" s="8"/>
      <c r="E113" s="12"/>
      <c r="F113" s="25"/>
      <c r="G113" s="253">
        <f>SUM(G114)</f>
        <v>0</v>
      </c>
      <c r="H113" s="16"/>
      <c r="I113" s="15"/>
    </row>
    <row r="114" spans="1:15" x14ac:dyDescent="0.2">
      <c r="A114" s="107" t="s">
        <v>440</v>
      </c>
      <c r="B114" s="108" t="s">
        <v>460</v>
      </c>
      <c r="C114" s="23" t="s">
        <v>58</v>
      </c>
      <c r="D114" s="28" t="s">
        <v>7</v>
      </c>
      <c r="E114" s="25">
        <v>0</v>
      </c>
      <c r="F114" s="25">
        <v>0.37</v>
      </c>
      <c r="G114" s="14">
        <f>E114*F114</f>
        <v>0</v>
      </c>
      <c r="H114" s="26" t="s">
        <v>119</v>
      </c>
      <c r="I114" s="15"/>
    </row>
    <row r="115" spans="1:15" x14ac:dyDescent="0.2">
      <c r="A115" s="6">
        <v>13</v>
      </c>
      <c r="B115" s="6"/>
      <c r="C115" s="6" t="s">
        <v>33</v>
      </c>
      <c r="D115" s="8"/>
      <c r="E115" s="12">
        <v>0</v>
      </c>
      <c r="F115" s="25"/>
      <c r="G115" s="253">
        <f>SUM(G116:G117)</f>
        <v>0</v>
      </c>
      <c r="H115" s="16"/>
      <c r="I115" s="15"/>
    </row>
    <row r="116" spans="1:15" x14ac:dyDescent="0.2">
      <c r="A116" s="107" t="s">
        <v>219</v>
      </c>
      <c r="B116" s="108">
        <v>96522</v>
      </c>
      <c r="C116" s="23" t="s">
        <v>65</v>
      </c>
      <c r="D116" s="28" t="s">
        <v>9</v>
      </c>
      <c r="E116" s="25">
        <v>0</v>
      </c>
      <c r="F116" s="25">
        <v>39.42</v>
      </c>
      <c r="G116" s="62">
        <f>E116*F116</f>
        <v>0</v>
      </c>
      <c r="H116" s="21" t="s">
        <v>66</v>
      </c>
      <c r="I116" s="15"/>
    </row>
    <row r="117" spans="1:15" s="71" customFormat="1" ht="25.5" x14ac:dyDescent="0.2">
      <c r="A117" s="107" t="s">
        <v>441</v>
      </c>
      <c r="B117" s="108">
        <v>94319</v>
      </c>
      <c r="C117" s="108" t="s">
        <v>131</v>
      </c>
      <c r="D117" s="28" t="s">
        <v>9</v>
      </c>
      <c r="E117" s="25">
        <v>0</v>
      </c>
      <c r="F117" s="25">
        <v>28.72</v>
      </c>
      <c r="G117" s="14">
        <f>E117*F117</f>
        <v>0</v>
      </c>
      <c r="H117" s="68"/>
      <c r="I117" s="69"/>
      <c r="J117" s="70"/>
      <c r="K117" s="70"/>
      <c r="L117" s="70"/>
    </row>
    <row r="118" spans="1:15" x14ac:dyDescent="0.2">
      <c r="A118" s="6">
        <v>14</v>
      </c>
      <c r="B118" s="6"/>
      <c r="C118" s="6" t="s">
        <v>36</v>
      </c>
      <c r="D118" s="8"/>
      <c r="E118" s="12"/>
      <c r="F118" s="25"/>
      <c r="G118" s="253">
        <f>SUM(G119:G120)</f>
        <v>0</v>
      </c>
      <c r="H118" s="21"/>
      <c r="I118" s="15"/>
    </row>
    <row r="119" spans="1:15" ht="25.5" x14ac:dyDescent="0.2">
      <c r="A119" s="107" t="s">
        <v>220</v>
      </c>
      <c r="B119" s="107">
        <v>73361</v>
      </c>
      <c r="C119" s="108" t="s">
        <v>439</v>
      </c>
      <c r="D119" s="67" t="s">
        <v>143</v>
      </c>
      <c r="E119" s="25">
        <v>0</v>
      </c>
      <c r="F119" s="25">
        <v>336.66</v>
      </c>
      <c r="G119" s="62">
        <f>E119*F119</f>
        <v>0</v>
      </c>
      <c r="H119" s="21"/>
      <c r="I119" s="15"/>
    </row>
    <row r="120" spans="1:15" ht="38.25" x14ac:dyDescent="0.2">
      <c r="A120" s="107" t="s">
        <v>221</v>
      </c>
      <c r="B120" s="108">
        <v>87503</v>
      </c>
      <c r="C120" s="108" t="s">
        <v>68</v>
      </c>
      <c r="D120" s="28" t="s">
        <v>127</v>
      </c>
      <c r="E120" s="25">
        <v>0</v>
      </c>
      <c r="F120" s="25">
        <v>47.93</v>
      </c>
      <c r="G120" s="62">
        <f>E120*F120</f>
        <v>0</v>
      </c>
      <c r="H120" s="21"/>
      <c r="I120" s="15"/>
    </row>
    <row r="121" spans="1:15" x14ac:dyDescent="0.2">
      <c r="A121" s="6">
        <v>15</v>
      </c>
      <c r="B121" s="6"/>
      <c r="C121" s="6" t="s">
        <v>41</v>
      </c>
      <c r="D121" s="8"/>
      <c r="E121" s="12"/>
      <c r="F121" s="25"/>
      <c r="G121" s="29">
        <f>SUM(G122:G123)</f>
        <v>0</v>
      </c>
      <c r="H121" s="21" t="s">
        <v>81</v>
      </c>
      <c r="I121" s="15"/>
    </row>
    <row r="122" spans="1:15" ht="25.5" x14ac:dyDescent="0.2">
      <c r="A122" s="107" t="s">
        <v>222</v>
      </c>
      <c r="B122" s="108" t="e">
        <f>#REF!</f>
        <v>#REF!</v>
      </c>
      <c r="C122" s="108" t="s">
        <v>346</v>
      </c>
      <c r="D122" s="67" t="s">
        <v>127</v>
      </c>
      <c r="E122" s="25">
        <v>0</v>
      </c>
      <c r="F122" s="25">
        <v>424.13</v>
      </c>
      <c r="G122" s="14">
        <f>E122*F122</f>
        <v>0</v>
      </c>
      <c r="H122" s="21"/>
      <c r="I122" s="15"/>
    </row>
    <row r="123" spans="1:15" ht="25.5" x14ac:dyDescent="0.2">
      <c r="A123" s="107" t="s">
        <v>390</v>
      </c>
      <c r="B123" s="107">
        <v>98679</v>
      </c>
      <c r="C123" s="107" t="s">
        <v>478</v>
      </c>
      <c r="D123" s="8" t="s">
        <v>7</v>
      </c>
      <c r="E123" s="25">
        <v>0</v>
      </c>
      <c r="F123" s="25">
        <v>33.99</v>
      </c>
      <c r="G123" s="14">
        <f>E123*F123</f>
        <v>0</v>
      </c>
      <c r="H123" s="21" t="s">
        <v>80</v>
      </c>
      <c r="I123" s="15"/>
      <c r="M123"/>
    </row>
    <row r="124" spans="1:15" x14ac:dyDescent="0.2">
      <c r="A124" s="94">
        <v>16</v>
      </c>
      <c r="B124" s="94"/>
      <c r="C124" s="94" t="s">
        <v>59</v>
      </c>
      <c r="D124" s="95"/>
      <c r="E124" s="96"/>
      <c r="F124" s="96"/>
      <c r="G124" s="97">
        <f>SUM(G125+G127+G133+G130)</f>
        <v>0</v>
      </c>
      <c r="H124" s="26" t="s">
        <v>119</v>
      </c>
      <c r="I124" s="15"/>
      <c r="M124"/>
      <c r="O124" s="56"/>
    </row>
    <row r="125" spans="1:15" x14ac:dyDescent="0.2">
      <c r="A125" s="6" t="s">
        <v>422</v>
      </c>
      <c r="B125" s="6"/>
      <c r="C125" s="6" t="s">
        <v>31</v>
      </c>
      <c r="D125" s="8"/>
      <c r="E125" s="12"/>
      <c r="F125" s="25"/>
      <c r="G125" s="253">
        <f>SUM(G126)</f>
        <v>0</v>
      </c>
      <c r="H125" s="16"/>
      <c r="I125" s="15"/>
    </row>
    <row r="126" spans="1:15" x14ac:dyDescent="0.2">
      <c r="A126" s="107" t="s">
        <v>442</v>
      </c>
      <c r="B126" s="64" t="e">
        <f>#REF!</f>
        <v>#REF!</v>
      </c>
      <c r="C126" s="23" t="s">
        <v>58</v>
      </c>
      <c r="D126" s="28" t="s">
        <v>7</v>
      </c>
      <c r="E126" s="25">
        <v>0</v>
      </c>
      <c r="F126" s="25">
        <v>0.37</v>
      </c>
      <c r="G126" s="14">
        <f>E126*F126</f>
        <v>0</v>
      </c>
      <c r="H126" s="21" t="s">
        <v>66</v>
      </c>
      <c r="I126" s="15"/>
    </row>
    <row r="127" spans="1:15" x14ac:dyDescent="0.2">
      <c r="A127" s="6">
        <v>17</v>
      </c>
      <c r="B127" s="6"/>
      <c r="C127" s="27" t="s">
        <v>33</v>
      </c>
      <c r="D127" s="28"/>
      <c r="E127" s="25"/>
      <c r="F127" s="25"/>
      <c r="G127" s="253">
        <f>SUM(G128:G129)</f>
        <v>0</v>
      </c>
      <c r="H127" s="16"/>
      <c r="I127" s="15"/>
      <c r="M127" s="31"/>
    </row>
    <row r="128" spans="1:15" x14ac:dyDescent="0.2">
      <c r="A128" s="107" t="s">
        <v>223</v>
      </c>
      <c r="B128" s="108">
        <v>96522</v>
      </c>
      <c r="C128" s="23" t="s">
        <v>65</v>
      </c>
      <c r="D128" s="28" t="s">
        <v>9</v>
      </c>
      <c r="E128" s="25">
        <v>0</v>
      </c>
      <c r="F128" s="25">
        <v>39.42</v>
      </c>
      <c r="G128" s="62">
        <f>E128*F128</f>
        <v>0</v>
      </c>
      <c r="H128" s="21" t="s">
        <v>81</v>
      </c>
      <c r="I128" s="15"/>
      <c r="M128" s="31"/>
    </row>
    <row r="129" spans="1:12" s="71" customFormat="1" ht="25.5" x14ac:dyDescent="0.2">
      <c r="A129" s="107" t="s">
        <v>443</v>
      </c>
      <c r="B129" s="108">
        <v>94319</v>
      </c>
      <c r="C129" s="23" t="s">
        <v>131</v>
      </c>
      <c r="D129" s="28" t="s">
        <v>9</v>
      </c>
      <c r="E129" s="25">
        <v>0</v>
      </c>
      <c r="F129" s="25">
        <v>28.72</v>
      </c>
      <c r="G129" s="62">
        <f>E129*F129</f>
        <v>0</v>
      </c>
      <c r="H129" s="68"/>
      <c r="I129" s="69"/>
      <c r="J129" s="70"/>
      <c r="K129" s="70"/>
      <c r="L129" s="70"/>
    </row>
    <row r="130" spans="1:12" x14ac:dyDescent="0.2">
      <c r="A130" s="6">
        <v>18</v>
      </c>
      <c r="B130" s="6"/>
      <c r="C130" s="6" t="s">
        <v>36</v>
      </c>
      <c r="D130" s="8"/>
      <c r="E130" s="12"/>
      <c r="F130" s="25"/>
      <c r="G130" s="253">
        <f>SUM(G131:K132)</f>
        <v>0</v>
      </c>
      <c r="H130" s="21"/>
      <c r="I130" s="15"/>
    </row>
    <row r="131" spans="1:12" ht="25.5" x14ac:dyDescent="0.2">
      <c r="A131" s="107" t="s">
        <v>224</v>
      </c>
      <c r="B131" s="107">
        <v>73361</v>
      </c>
      <c r="C131" s="108" t="s">
        <v>439</v>
      </c>
      <c r="D131" s="67" t="s">
        <v>143</v>
      </c>
      <c r="E131" s="25">
        <v>0</v>
      </c>
      <c r="F131" s="25">
        <v>336.66</v>
      </c>
      <c r="G131" s="62">
        <f>E131*F131</f>
        <v>0</v>
      </c>
      <c r="H131" s="21"/>
      <c r="I131" s="15"/>
    </row>
    <row r="132" spans="1:12" ht="38.25" x14ac:dyDescent="0.2">
      <c r="A132" s="107" t="s">
        <v>225</v>
      </c>
      <c r="B132" s="108">
        <v>87503</v>
      </c>
      <c r="C132" s="108" t="s">
        <v>68</v>
      </c>
      <c r="D132" s="28" t="s">
        <v>7</v>
      </c>
      <c r="E132" s="25">
        <v>0</v>
      </c>
      <c r="F132" s="25">
        <v>47.93</v>
      </c>
      <c r="G132" s="62">
        <f>E132*F132</f>
        <v>0</v>
      </c>
      <c r="H132" s="21"/>
      <c r="I132" s="15"/>
    </row>
    <row r="133" spans="1:12" x14ac:dyDescent="0.2">
      <c r="A133" s="6">
        <v>19</v>
      </c>
      <c r="B133" s="6"/>
      <c r="C133" s="6" t="s">
        <v>41</v>
      </c>
      <c r="D133" s="8"/>
      <c r="E133" s="12"/>
      <c r="F133" s="25"/>
      <c r="G133" s="13">
        <f>SUM(G134:K135)</f>
        <v>0</v>
      </c>
      <c r="H133" s="21" t="s">
        <v>80</v>
      </c>
      <c r="I133" s="15"/>
    </row>
    <row r="134" spans="1:12" ht="25.5" x14ac:dyDescent="0.2">
      <c r="A134" s="107" t="s">
        <v>226</v>
      </c>
      <c r="B134" s="108" t="s">
        <v>462</v>
      </c>
      <c r="C134" s="108" t="s">
        <v>346</v>
      </c>
      <c r="D134" s="67" t="s">
        <v>127</v>
      </c>
      <c r="E134" s="25">
        <v>0</v>
      </c>
      <c r="F134" s="25">
        <v>424.13</v>
      </c>
      <c r="G134" s="14">
        <f>E134*F134</f>
        <v>0</v>
      </c>
      <c r="H134" s="21"/>
      <c r="I134" s="15"/>
    </row>
    <row r="135" spans="1:12" ht="25.5" x14ac:dyDescent="0.2">
      <c r="A135" s="107" t="s">
        <v>227</v>
      </c>
      <c r="B135" s="107">
        <v>98679</v>
      </c>
      <c r="C135" s="107" t="s">
        <v>478</v>
      </c>
      <c r="D135" s="8" t="s">
        <v>7</v>
      </c>
      <c r="E135" s="25">
        <v>0</v>
      </c>
      <c r="F135" s="25">
        <v>33.99</v>
      </c>
      <c r="G135" s="14">
        <f>E135*F135</f>
        <v>0</v>
      </c>
      <c r="H135" s="16"/>
      <c r="I135" s="15"/>
    </row>
    <row r="136" spans="1:12" x14ac:dyDescent="0.2">
      <c r="A136" s="94">
        <v>20</v>
      </c>
      <c r="B136" s="94"/>
      <c r="C136" s="94" t="s">
        <v>60</v>
      </c>
      <c r="D136" s="95"/>
      <c r="E136" s="96"/>
      <c r="F136" s="96"/>
      <c r="G136" s="97">
        <f>G138+G140+G143+G146+G151+G154</f>
        <v>0</v>
      </c>
      <c r="H136" s="16"/>
      <c r="I136" s="15"/>
    </row>
    <row r="137" spans="1:12" x14ac:dyDescent="0.2">
      <c r="A137" s="6" t="s">
        <v>437</v>
      </c>
      <c r="B137" s="6"/>
      <c r="C137" s="6" t="s">
        <v>333</v>
      </c>
      <c r="D137" s="8"/>
      <c r="E137" s="12"/>
      <c r="F137" s="25"/>
      <c r="G137" s="13"/>
      <c r="H137" s="26"/>
      <c r="I137" s="15"/>
    </row>
    <row r="138" spans="1:12" x14ac:dyDescent="0.2">
      <c r="A138" s="6" t="s">
        <v>444</v>
      </c>
      <c r="B138" s="6"/>
      <c r="C138" s="6" t="s">
        <v>31</v>
      </c>
      <c r="D138" s="8"/>
      <c r="E138" s="12"/>
      <c r="F138" s="25"/>
      <c r="G138" s="253">
        <f>G139</f>
        <v>0</v>
      </c>
      <c r="H138" s="26"/>
      <c r="I138" s="15"/>
    </row>
    <row r="139" spans="1:12" x14ac:dyDescent="0.2">
      <c r="A139" s="107" t="s">
        <v>445</v>
      </c>
      <c r="B139" s="107" t="s">
        <v>461</v>
      </c>
      <c r="C139" s="23" t="s">
        <v>58</v>
      </c>
      <c r="D139" s="8" t="s">
        <v>127</v>
      </c>
      <c r="E139" s="12">
        <v>0</v>
      </c>
      <c r="F139" s="25">
        <v>0.37</v>
      </c>
      <c r="G139" s="14">
        <f>E139*F139</f>
        <v>0</v>
      </c>
      <c r="H139" s="26"/>
      <c r="I139" s="15"/>
    </row>
    <row r="140" spans="1:12" x14ac:dyDescent="0.2">
      <c r="A140" s="6">
        <v>21</v>
      </c>
      <c r="B140" s="6"/>
      <c r="C140" s="27" t="s">
        <v>33</v>
      </c>
      <c r="D140" s="28"/>
      <c r="E140" s="25"/>
      <c r="F140" s="25"/>
      <c r="G140" s="253">
        <f>SUM(G141:G142)</f>
        <v>0</v>
      </c>
      <c r="H140" s="26"/>
      <c r="I140" s="15"/>
    </row>
    <row r="141" spans="1:12" x14ac:dyDescent="0.2">
      <c r="A141" s="107" t="s">
        <v>228</v>
      </c>
      <c r="B141" s="108">
        <v>96522</v>
      </c>
      <c r="C141" s="23" t="s">
        <v>65</v>
      </c>
      <c r="D141" s="28" t="s">
        <v>9</v>
      </c>
      <c r="E141" s="25">
        <v>0</v>
      </c>
      <c r="F141" s="25">
        <v>39.42</v>
      </c>
      <c r="G141" s="62">
        <f>E141*F141</f>
        <v>0</v>
      </c>
      <c r="H141" s="26"/>
      <c r="I141" s="15"/>
    </row>
    <row r="142" spans="1:12" ht="25.5" x14ac:dyDescent="0.2">
      <c r="A142" s="107" t="s">
        <v>446</v>
      </c>
      <c r="B142" s="108">
        <v>94319</v>
      </c>
      <c r="C142" s="23" t="s">
        <v>131</v>
      </c>
      <c r="D142" s="28" t="s">
        <v>9</v>
      </c>
      <c r="E142" s="25">
        <v>0</v>
      </c>
      <c r="F142" s="25">
        <v>28.72</v>
      </c>
      <c r="G142" s="62">
        <f>E142*F142</f>
        <v>0</v>
      </c>
      <c r="H142" s="26"/>
      <c r="I142" s="15"/>
    </row>
    <row r="143" spans="1:12" x14ac:dyDescent="0.2">
      <c r="A143" s="6">
        <v>22</v>
      </c>
      <c r="B143" s="6"/>
      <c r="C143" s="6" t="s">
        <v>36</v>
      </c>
      <c r="D143" s="8"/>
      <c r="E143" s="12"/>
      <c r="F143" s="25"/>
      <c r="G143" s="253">
        <f>SUM(G144:K145)</f>
        <v>0</v>
      </c>
      <c r="H143" s="26"/>
      <c r="I143" s="15"/>
    </row>
    <row r="144" spans="1:12" ht="25.5" x14ac:dyDescent="0.2">
      <c r="A144" s="107" t="s">
        <v>229</v>
      </c>
      <c r="B144" s="107">
        <v>73361</v>
      </c>
      <c r="C144" s="108" t="s">
        <v>439</v>
      </c>
      <c r="D144" s="67" t="s">
        <v>143</v>
      </c>
      <c r="E144" s="25">
        <v>0</v>
      </c>
      <c r="F144" s="25">
        <v>336.66</v>
      </c>
      <c r="G144" s="62">
        <f>E144*F144</f>
        <v>0</v>
      </c>
      <c r="H144" s="26"/>
      <c r="I144" s="15"/>
    </row>
    <row r="145" spans="1:12" ht="38.25" x14ac:dyDescent="0.2">
      <c r="A145" s="107" t="s">
        <v>230</v>
      </c>
      <c r="B145" s="108">
        <v>87503</v>
      </c>
      <c r="C145" s="108" t="s">
        <v>68</v>
      </c>
      <c r="D145" s="28" t="s">
        <v>7</v>
      </c>
      <c r="E145" s="25">
        <v>0</v>
      </c>
      <c r="F145" s="25">
        <v>47.93</v>
      </c>
      <c r="G145" s="62">
        <f>E145*F145</f>
        <v>0</v>
      </c>
      <c r="H145" s="26"/>
      <c r="I145" s="15"/>
    </row>
    <row r="146" spans="1:12" x14ac:dyDescent="0.2">
      <c r="A146" s="6">
        <v>23</v>
      </c>
      <c r="B146" s="108"/>
      <c r="C146" s="6" t="s">
        <v>41</v>
      </c>
      <c r="D146" s="67"/>
      <c r="E146" s="25"/>
      <c r="F146" s="25"/>
      <c r="G146" s="13">
        <f>SUM(G147:G149)</f>
        <v>0</v>
      </c>
      <c r="H146" s="26"/>
      <c r="I146" s="15"/>
    </row>
    <row r="147" spans="1:12" ht="25.5" x14ac:dyDescent="0.2">
      <c r="A147" s="107" t="s">
        <v>391</v>
      </c>
      <c r="B147" s="108" t="s">
        <v>463</v>
      </c>
      <c r="C147" s="108" t="s">
        <v>346</v>
      </c>
      <c r="D147" s="67" t="s">
        <v>127</v>
      </c>
      <c r="E147" s="25">
        <v>0</v>
      </c>
      <c r="F147" s="25">
        <v>424.13</v>
      </c>
      <c r="G147" s="14">
        <f>E147*F147</f>
        <v>0</v>
      </c>
      <c r="H147" s="26"/>
      <c r="I147" s="15"/>
    </row>
    <row r="148" spans="1:12" ht="25.5" x14ac:dyDescent="0.2">
      <c r="A148" s="107" t="s">
        <v>392</v>
      </c>
      <c r="B148" s="107">
        <v>98679</v>
      </c>
      <c r="C148" s="107" t="s">
        <v>478</v>
      </c>
      <c r="D148" s="8" t="s">
        <v>7</v>
      </c>
      <c r="E148" s="25">
        <v>0</v>
      </c>
      <c r="F148" s="25">
        <v>33.99</v>
      </c>
      <c r="G148" s="14">
        <f>E148*F148</f>
        <v>0</v>
      </c>
      <c r="H148" s="26"/>
      <c r="I148" s="15"/>
    </row>
    <row r="149" spans="1:12" x14ac:dyDescent="0.2">
      <c r="A149" s="107" t="s">
        <v>393</v>
      </c>
      <c r="B149" s="108">
        <v>85180</v>
      </c>
      <c r="C149" s="108" t="s">
        <v>339</v>
      </c>
      <c r="D149" s="28" t="s">
        <v>127</v>
      </c>
      <c r="E149" s="25">
        <v>0</v>
      </c>
      <c r="F149" s="25">
        <v>9.61</v>
      </c>
      <c r="G149" s="62">
        <f>E149*F149</f>
        <v>0</v>
      </c>
      <c r="H149" s="26"/>
      <c r="I149" s="15"/>
    </row>
    <row r="150" spans="1:12" s="87" customFormat="1" x14ac:dyDescent="0.2">
      <c r="A150" s="27">
        <v>24</v>
      </c>
      <c r="B150" s="64"/>
      <c r="C150" s="27" t="s">
        <v>165</v>
      </c>
      <c r="D150" s="67"/>
      <c r="E150" s="84"/>
      <c r="F150" s="84"/>
      <c r="G150" s="13"/>
      <c r="H150" s="85"/>
      <c r="I150" s="86"/>
    </row>
    <row r="151" spans="1:12" s="87" customFormat="1" x14ac:dyDescent="0.2">
      <c r="A151" s="108" t="s">
        <v>231</v>
      </c>
      <c r="B151" s="64"/>
      <c r="C151" s="27" t="s">
        <v>164</v>
      </c>
      <c r="D151" s="67"/>
      <c r="E151" s="84"/>
      <c r="F151" s="84"/>
      <c r="G151" s="13">
        <f>SUM(G152:G153)</f>
        <v>0</v>
      </c>
      <c r="H151" s="85"/>
      <c r="I151" s="86"/>
    </row>
    <row r="152" spans="1:12" s="87" customFormat="1" ht="25.5" x14ac:dyDescent="0.2">
      <c r="A152" s="108" t="s">
        <v>394</v>
      </c>
      <c r="B152" s="108">
        <v>89168</v>
      </c>
      <c r="C152" s="23" t="s">
        <v>70</v>
      </c>
      <c r="D152" s="28" t="s">
        <v>7</v>
      </c>
      <c r="E152" s="25">
        <v>0</v>
      </c>
      <c r="F152" s="25">
        <v>54.54</v>
      </c>
      <c r="G152" s="62">
        <f>E152*F152</f>
        <v>0</v>
      </c>
      <c r="H152" s="85"/>
      <c r="I152" s="86"/>
    </row>
    <row r="153" spans="1:12" s="71" customFormat="1" ht="25.5" x14ac:dyDescent="0.2">
      <c r="A153" s="108" t="s">
        <v>395</v>
      </c>
      <c r="B153" s="108">
        <v>94319</v>
      </c>
      <c r="C153" s="108" t="s">
        <v>131</v>
      </c>
      <c r="D153" s="28" t="s">
        <v>9</v>
      </c>
      <c r="E153" s="25">
        <v>0</v>
      </c>
      <c r="F153" s="25">
        <v>28.72</v>
      </c>
      <c r="G153" s="62">
        <f>E153*F153</f>
        <v>0</v>
      </c>
      <c r="H153" s="68"/>
      <c r="I153" s="69"/>
      <c r="J153" s="70"/>
      <c r="K153" s="70"/>
      <c r="L153" s="70"/>
    </row>
    <row r="154" spans="1:12" s="72" customFormat="1" x14ac:dyDescent="0.2">
      <c r="A154" s="6">
        <v>25</v>
      </c>
      <c r="B154" s="64"/>
      <c r="C154" s="27" t="s">
        <v>166</v>
      </c>
      <c r="D154" s="67"/>
      <c r="E154" s="84"/>
      <c r="F154" s="84"/>
      <c r="G154" s="29">
        <f>SUM(G155:G158)</f>
        <v>0</v>
      </c>
      <c r="H154" s="85"/>
      <c r="I154" s="86"/>
      <c r="J154" s="87"/>
      <c r="K154" s="87"/>
      <c r="L154" s="87"/>
    </row>
    <row r="155" spans="1:12" s="72" customFormat="1" x14ac:dyDescent="0.2">
      <c r="A155" s="108" t="s">
        <v>396</v>
      </c>
      <c r="B155" s="107">
        <v>98679</v>
      </c>
      <c r="C155" s="108" t="s">
        <v>479</v>
      </c>
      <c r="D155" s="67" t="s">
        <v>127</v>
      </c>
      <c r="E155" s="25">
        <v>0</v>
      </c>
      <c r="F155" s="25">
        <v>33.99</v>
      </c>
      <c r="G155" s="62">
        <f>E155*F155</f>
        <v>0</v>
      </c>
      <c r="H155" s="85"/>
      <c r="I155" s="86"/>
      <c r="J155" s="87"/>
      <c r="K155" s="87"/>
      <c r="L155" s="87"/>
    </row>
    <row r="156" spans="1:12" s="72" customFormat="1" ht="25.5" x14ac:dyDescent="0.2">
      <c r="A156" s="108" t="s">
        <v>397</v>
      </c>
      <c r="B156" s="108">
        <v>87630</v>
      </c>
      <c r="C156" s="64" t="s">
        <v>79</v>
      </c>
      <c r="D156" s="67" t="s">
        <v>127</v>
      </c>
      <c r="E156" s="25">
        <v>0</v>
      </c>
      <c r="F156" s="25">
        <v>26.52</v>
      </c>
      <c r="G156" s="62">
        <f>E156*F156</f>
        <v>0</v>
      </c>
      <c r="H156" s="85"/>
      <c r="I156" s="86"/>
      <c r="J156" s="87"/>
      <c r="K156" s="87"/>
      <c r="L156" s="87"/>
    </row>
    <row r="157" spans="1:12" s="72" customFormat="1" ht="25.5" x14ac:dyDescent="0.2">
      <c r="A157" s="108" t="s">
        <v>398</v>
      </c>
      <c r="B157" s="108">
        <v>87874</v>
      </c>
      <c r="C157" s="64" t="s">
        <v>167</v>
      </c>
      <c r="D157" s="67" t="s">
        <v>127</v>
      </c>
      <c r="E157" s="25">
        <v>0</v>
      </c>
      <c r="F157" s="25">
        <v>3.85</v>
      </c>
      <c r="G157" s="62">
        <f>E157*F157</f>
        <v>0</v>
      </c>
      <c r="H157" s="85"/>
      <c r="I157" s="86"/>
      <c r="J157" s="87"/>
      <c r="K157" s="87"/>
      <c r="L157" s="87"/>
    </row>
    <row r="158" spans="1:12" s="72" customFormat="1" ht="38.25" x14ac:dyDescent="0.2">
      <c r="A158" s="108" t="s">
        <v>399</v>
      </c>
      <c r="B158" s="108">
        <v>87553</v>
      </c>
      <c r="C158" s="64" t="s">
        <v>168</v>
      </c>
      <c r="D158" s="67" t="s">
        <v>127</v>
      </c>
      <c r="E158" s="25">
        <v>0</v>
      </c>
      <c r="F158" s="25">
        <v>15.01</v>
      </c>
      <c r="G158" s="62">
        <f>E158*F158</f>
        <v>0</v>
      </c>
      <c r="H158" s="85"/>
      <c r="I158" s="86"/>
      <c r="J158" s="87"/>
      <c r="K158" s="87"/>
      <c r="L158" s="87"/>
    </row>
    <row r="159" spans="1:12" x14ac:dyDescent="0.2">
      <c r="A159" s="94">
        <v>26</v>
      </c>
      <c r="B159" s="94"/>
      <c r="C159" s="94" t="s">
        <v>16</v>
      </c>
      <c r="D159" s="95"/>
      <c r="E159" s="96"/>
      <c r="F159" s="96"/>
      <c r="G159" s="97">
        <f>SUM(G160:G173)</f>
        <v>0</v>
      </c>
      <c r="H159" s="16"/>
      <c r="I159" s="15"/>
    </row>
    <row r="160" spans="1:12" ht="38.25" x14ac:dyDescent="0.2">
      <c r="A160" s="107" t="s">
        <v>400</v>
      </c>
      <c r="B160" s="9" t="e">
        <f>#REF!</f>
        <v>#REF!</v>
      </c>
      <c r="C160" s="108" t="s">
        <v>438</v>
      </c>
      <c r="D160" s="8" t="s">
        <v>11</v>
      </c>
      <c r="E160" s="25">
        <v>0</v>
      </c>
      <c r="F160" s="25">
        <v>3541.92</v>
      </c>
      <c r="G160" s="14">
        <f t="shared" ref="G160:G165" si="4">E160*F160</f>
        <v>0</v>
      </c>
      <c r="H160" s="16"/>
      <c r="I160" s="15"/>
    </row>
    <row r="161" spans="1:12" ht="38.25" x14ac:dyDescent="0.2">
      <c r="A161" s="107" t="s">
        <v>401</v>
      </c>
      <c r="B161" s="107" t="e">
        <f>#REF!</f>
        <v>#REF!</v>
      </c>
      <c r="C161" s="108" t="s">
        <v>447</v>
      </c>
      <c r="D161" s="65" t="s">
        <v>126</v>
      </c>
      <c r="E161" s="25">
        <v>0</v>
      </c>
      <c r="F161" s="25">
        <v>3270.77</v>
      </c>
      <c r="G161" s="14">
        <f t="shared" si="4"/>
        <v>0</v>
      </c>
      <c r="H161" s="16"/>
      <c r="I161" s="15"/>
    </row>
    <row r="162" spans="1:12" ht="38.25" x14ac:dyDescent="0.2">
      <c r="A162" s="107" t="s">
        <v>402</v>
      </c>
      <c r="B162" s="107" t="e">
        <f>#REF!</f>
        <v>#REF!</v>
      </c>
      <c r="C162" s="108" t="s">
        <v>369</v>
      </c>
      <c r="D162" s="28" t="s">
        <v>126</v>
      </c>
      <c r="E162" s="25">
        <v>0</v>
      </c>
      <c r="F162" s="25">
        <v>1062.9100000000001</v>
      </c>
      <c r="G162" s="25">
        <f t="shared" si="4"/>
        <v>0</v>
      </c>
      <c r="H162" s="16"/>
      <c r="I162" s="15"/>
    </row>
    <row r="163" spans="1:12" ht="51" x14ac:dyDescent="0.2">
      <c r="A163" s="107" t="s">
        <v>403</v>
      </c>
      <c r="B163" s="107" t="s">
        <v>413</v>
      </c>
      <c r="C163" s="108" t="s">
        <v>370</v>
      </c>
      <c r="D163" s="28" t="s">
        <v>126</v>
      </c>
      <c r="E163" s="25">
        <v>0</v>
      </c>
      <c r="F163" s="25">
        <v>179.56</v>
      </c>
      <c r="G163" s="25">
        <f t="shared" si="4"/>
        <v>0</v>
      </c>
      <c r="H163" s="16"/>
      <c r="I163" s="15"/>
      <c r="L163" s="57"/>
    </row>
    <row r="164" spans="1:12" ht="51" x14ac:dyDescent="0.2">
      <c r="A164" s="107" t="s">
        <v>404</v>
      </c>
      <c r="B164" s="107" t="s">
        <v>414</v>
      </c>
      <c r="C164" s="108" t="s">
        <v>371</v>
      </c>
      <c r="D164" s="28" t="s">
        <v>126</v>
      </c>
      <c r="E164" s="25">
        <v>0</v>
      </c>
      <c r="F164" s="25">
        <v>92.6</v>
      </c>
      <c r="G164" s="25">
        <f t="shared" si="4"/>
        <v>0</v>
      </c>
      <c r="H164" s="16"/>
      <c r="I164" s="15"/>
      <c r="L164" s="57"/>
    </row>
    <row r="165" spans="1:12" ht="51" x14ac:dyDescent="0.2">
      <c r="A165" s="107" t="s">
        <v>405</v>
      </c>
      <c r="B165" s="107" t="s">
        <v>415</v>
      </c>
      <c r="C165" s="108" t="s">
        <v>372</v>
      </c>
      <c r="D165" s="28" t="s">
        <v>126</v>
      </c>
      <c r="E165" s="25">
        <v>0</v>
      </c>
      <c r="F165" s="25">
        <v>82.83</v>
      </c>
      <c r="G165" s="25">
        <f t="shared" si="4"/>
        <v>0</v>
      </c>
      <c r="H165" s="16"/>
      <c r="I165" s="15"/>
      <c r="L165" s="189"/>
    </row>
    <row r="166" spans="1:12" x14ac:dyDescent="0.2">
      <c r="A166" s="27">
        <v>27</v>
      </c>
      <c r="B166" s="27"/>
      <c r="C166" s="27" t="s">
        <v>365</v>
      </c>
      <c r="D166" s="28"/>
      <c r="E166" s="25"/>
      <c r="F166" s="25"/>
      <c r="G166" s="29"/>
      <c r="H166" s="16"/>
      <c r="I166" s="15"/>
    </row>
    <row r="167" spans="1:12" ht="63.75" x14ac:dyDescent="0.2">
      <c r="A167" s="107" t="s">
        <v>406</v>
      </c>
      <c r="B167" s="9" t="e">
        <f>#REF!</f>
        <v>#REF!</v>
      </c>
      <c r="C167" s="108" t="s">
        <v>419</v>
      </c>
      <c r="D167" s="8" t="s">
        <v>126</v>
      </c>
      <c r="E167" s="25">
        <v>0</v>
      </c>
      <c r="F167" s="25">
        <v>2786.44</v>
      </c>
      <c r="G167" s="14">
        <f t="shared" ref="G167:G173" si="5">E167*F167</f>
        <v>0</v>
      </c>
      <c r="H167" s="16"/>
      <c r="I167" s="15"/>
    </row>
    <row r="168" spans="1:12" ht="63.75" x14ac:dyDescent="0.2">
      <c r="A168" s="107" t="s">
        <v>407</v>
      </c>
      <c r="B168" s="9" t="e">
        <f>#REF!</f>
        <v>#REF!</v>
      </c>
      <c r="C168" s="108" t="s">
        <v>373</v>
      </c>
      <c r="D168" s="8" t="s">
        <v>126</v>
      </c>
      <c r="E168" s="25">
        <v>0</v>
      </c>
      <c r="F168" s="25">
        <v>2169.1999999999998</v>
      </c>
      <c r="G168" s="14">
        <f t="shared" si="5"/>
        <v>0</v>
      </c>
      <c r="H168" s="16"/>
      <c r="I168" s="15"/>
    </row>
    <row r="169" spans="1:12" ht="63.75" x14ac:dyDescent="0.2">
      <c r="A169" s="107" t="s">
        <v>408</v>
      </c>
      <c r="B169" s="9" t="e">
        <f>#REF!</f>
        <v>#REF!</v>
      </c>
      <c r="C169" s="108" t="s">
        <v>420</v>
      </c>
      <c r="D169" s="8" t="s">
        <v>126</v>
      </c>
      <c r="E169" s="25">
        <v>0</v>
      </c>
      <c r="F169" s="25">
        <v>2711.5</v>
      </c>
      <c r="G169" s="14">
        <f t="shared" si="5"/>
        <v>0</v>
      </c>
      <c r="H169" s="16"/>
      <c r="I169" s="15"/>
    </row>
    <row r="170" spans="1:12" ht="76.5" x14ac:dyDescent="0.2">
      <c r="A170" s="107" t="s">
        <v>409</v>
      </c>
      <c r="B170" s="9" t="e">
        <f>#REF!</f>
        <v>#REF!</v>
      </c>
      <c r="C170" s="108" t="s">
        <v>421</v>
      </c>
      <c r="D170" s="8" t="s">
        <v>126</v>
      </c>
      <c r="E170" s="25">
        <v>0</v>
      </c>
      <c r="F170" s="25">
        <v>3796.1</v>
      </c>
      <c r="G170" s="14">
        <f t="shared" si="5"/>
        <v>0</v>
      </c>
      <c r="H170" s="16"/>
      <c r="I170" s="15"/>
    </row>
    <row r="171" spans="1:12" ht="63.75" x14ac:dyDescent="0.2">
      <c r="A171" s="107" t="s">
        <v>410</v>
      </c>
      <c r="B171" s="9" t="e">
        <f>#REF!</f>
        <v>#REF!</v>
      </c>
      <c r="C171" s="108" t="s">
        <v>374</v>
      </c>
      <c r="D171" s="8" t="s">
        <v>126</v>
      </c>
      <c r="E171" s="25">
        <v>0</v>
      </c>
      <c r="F171" s="25">
        <v>3796.1</v>
      </c>
      <c r="G171" s="14">
        <f t="shared" si="5"/>
        <v>0</v>
      </c>
      <c r="H171" s="16"/>
      <c r="I171" s="15"/>
    </row>
    <row r="172" spans="1:12" ht="63.75" x14ac:dyDescent="0.2">
      <c r="A172" s="107" t="s">
        <v>411</v>
      </c>
      <c r="B172" s="9" t="e">
        <f>#REF!</f>
        <v>#REF!</v>
      </c>
      <c r="C172" s="108" t="s">
        <v>375</v>
      </c>
      <c r="D172" s="8" t="s">
        <v>126</v>
      </c>
      <c r="E172" s="25">
        <v>0</v>
      </c>
      <c r="F172" s="25">
        <v>1769.52</v>
      </c>
      <c r="G172" s="14">
        <f t="shared" si="5"/>
        <v>0</v>
      </c>
      <c r="H172" s="16"/>
      <c r="I172" s="15"/>
    </row>
    <row r="173" spans="1:12" x14ac:dyDescent="0.2">
      <c r="A173" s="107" t="s">
        <v>412</v>
      </c>
      <c r="B173" s="108" t="s">
        <v>480</v>
      </c>
      <c r="C173" s="23" t="s">
        <v>17</v>
      </c>
      <c r="D173" s="8" t="s">
        <v>7</v>
      </c>
      <c r="E173" s="25">
        <v>0</v>
      </c>
      <c r="F173" s="25">
        <v>1.9</v>
      </c>
      <c r="G173" s="14">
        <f t="shared" si="5"/>
        <v>0</v>
      </c>
      <c r="H173" s="16"/>
      <c r="I173" s="15"/>
    </row>
    <row r="174" spans="1:12" x14ac:dyDescent="0.2">
      <c r="A174" s="9"/>
      <c r="B174" s="9"/>
      <c r="C174" s="6" t="s">
        <v>19</v>
      </c>
      <c r="D174" s="8"/>
      <c r="E174" s="12"/>
      <c r="F174" s="25"/>
      <c r="G174" s="13">
        <f>G20+G27+G112+G124+G136+G159</f>
        <v>26810.15</v>
      </c>
      <c r="H174" s="16"/>
      <c r="I174" s="15"/>
    </row>
    <row r="175" spans="1:12" ht="29.25" customHeight="1" x14ac:dyDescent="0.2">
      <c r="A175" s="324" t="s">
        <v>489</v>
      </c>
      <c r="B175" s="325"/>
      <c r="C175" s="325"/>
      <c r="D175" s="325"/>
      <c r="E175" s="325"/>
      <c r="F175" s="325"/>
      <c r="G175" s="325"/>
      <c r="H175" s="257"/>
    </row>
  </sheetData>
  <mergeCells count="5">
    <mergeCell ref="A6:J6"/>
    <mergeCell ref="A7:J7"/>
    <mergeCell ref="A14:J15"/>
    <mergeCell ref="C17:H17"/>
    <mergeCell ref="A175:G175"/>
  </mergeCells>
  <pageMargins left="0.59055118110236227" right="0.39370078740157483" top="0.78740157480314965" bottom="0.78740157480314965" header="0.51181102362204722" footer="0.51181102362204722"/>
  <pageSetup paperSize="9" scale="70" fitToHeight="5" orientation="portrait" r:id="rId1"/>
  <headerFooter alignWithMargins="0">
    <oddFooter>&amp;CPag - &amp;P/&amp;N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T55"/>
  <sheetViews>
    <sheetView tabSelected="1" view="pageBreakPreview" topLeftCell="A28" zoomScaleSheetLayoutView="100" workbookViewId="0">
      <selection activeCell="L48" sqref="L48"/>
    </sheetView>
  </sheetViews>
  <sheetFormatPr defaultRowHeight="12.75" x14ac:dyDescent="0.2"/>
  <cols>
    <col min="1" max="1" width="5.28515625" style="278" bestFit="1" customWidth="1"/>
    <col min="2" max="2" width="48.28515625" style="278" bestFit="1" customWidth="1"/>
    <col min="3" max="3" width="12.85546875" style="278" bestFit="1" customWidth="1"/>
    <col min="4" max="4" width="8" style="278" bestFit="1" customWidth="1"/>
    <col min="5" max="6" width="11.28515625" style="278" bestFit="1" customWidth="1"/>
    <col min="7" max="7" width="11.42578125" style="278" bestFit="1" customWidth="1"/>
    <col min="8" max="13" width="12.85546875" style="278" bestFit="1" customWidth="1"/>
    <col min="14" max="255" width="9.140625" style="278"/>
    <col min="256" max="256" width="48.7109375" style="278" customWidth="1"/>
    <col min="257" max="257" width="16" style="278" customWidth="1"/>
    <col min="258" max="258" width="10.5703125" style="278" bestFit="1" customWidth="1"/>
    <col min="259" max="259" width="12.85546875" style="278" customWidth="1"/>
    <col min="260" max="266" width="14.42578125" style="278" customWidth="1"/>
    <col min="267" max="267" width="12" style="278" customWidth="1"/>
    <col min="268" max="511" width="9.140625" style="278"/>
    <col min="512" max="512" width="48.7109375" style="278" customWidth="1"/>
    <col min="513" max="513" width="16" style="278" customWidth="1"/>
    <col min="514" max="514" width="10.5703125" style="278" bestFit="1" customWidth="1"/>
    <col min="515" max="515" width="12.85546875" style="278" customWidth="1"/>
    <col min="516" max="522" width="14.42578125" style="278" customWidth="1"/>
    <col min="523" max="523" width="12" style="278" customWidth="1"/>
    <col min="524" max="767" width="9.140625" style="278"/>
    <col min="768" max="768" width="48.7109375" style="278" customWidth="1"/>
    <col min="769" max="769" width="16" style="278" customWidth="1"/>
    <col min="770" max="770" width="10.5703125" style="278" bestFit="1" customWidth="1"/>
    <col min="771" max="771" width="12.85546875" style="278" customWidth="1"/>
    <col min="772" max="778" width="14.42578125" style="278" customWidth="1"/>
    <col min="779" max="779" width="12" style="278" customWidth="1"/>
    <col min="780" max="1023" width="9.140625" style="278"/>
    <col min="1024" max="1024" width="48.7109375" style="278" customWidth="1"/>
    <col min="1025" max="1025" width="16" style="278" customWidth="1"/>
    <col min="1026" max="1026" width="10.5703125" style="278" bestFit="1" customWidth="1"/>
    <col min="1027" max="1027" width="12.85546875" style="278" customWidth="1"/>
    <col min="1028" max="1034" width="14.42578125" style="278" customWidth="1"/>
    <col min="1035" max="1035" width="12" style="278" customWidth="1"/>
    <col min="1036" max="1279" width="9.140625" style="278"/>
    <col min="1280" max="1280" width="48.7109375" style="278" customWidth="1"/>
    <col min="1281" max="1281" width="16" style="278" customWidth="1"/>
    <col min="1282" max="1282" width="10.5703125" style="278" bestFit="1" customWidth="1"/>
    <col min="1283" max="1283" width="12.85546875" style="278" customWidth="1"/>
    <col min="1284" max="1290" width="14.42578125" style="278" customWidth="1"/>
    <col min="1291" max="1291" width="12" style="278" customWidth="1"/>
    <col min="1292" max="1535" width="9.140625" style="278"/>
    <col min="1536" max="1536" width="48.7109375" style="278" customWidth="1"/>
    <col min="1537" max="1537" width="16" style="278" customWidth="1"/>
    <col min="1538" max="1538" width="10.5703125" style="278" bestFit="1" customWidth="1"/>
    <col min="1539" max="1539" width="12.85546875" style="278" customWidth="1"/>
    <col min="1540" max="1546" width="14.42578125" style="278" customWidth="1"/>
    <col min="1547" max="1547" width="12" style="278" customWidth="1"/>
    <col min="1548" max="1791" width="9.140625" style="278"/>
    <col min="1792" max="1792" width="48.7109375" style="278" customWidth="1"/>
    <col min="1793" max="1793" width="16" style="278" customWidth="1"/>
    <col min="1794" max="1794" width="10.5703125" style="278" bestFit="1" customWidth="1"/>
    <col min="1795" max="1795" width="12.85546875" style="278" customWidth="1"/>
    <col min="1796" max="1802" width="14.42578125" style="278" customWidth="1"/>
    <col min="1803" max="1803" width="12" style="278" customWidth="1"/>
    <col min="1804" max="2047" width="9.140625" style="278"/>
    <col min="2048" max="2048" width="48.7109375" style="278" customWidth="1"/>
    <col min="2049" max="2049" width="16" style="278" customWidth="1"/>
    <col min="2050" max="2050" width="10.5703125" style="278" bestFit="1" customWidth="1"/>
    <col min="2051" max="2051" width="12.85546875" style="278" customWidth="1"/>
    <col min="2052" max="2058" width="14.42578125" style="278" customWidth="1"/>
    <col min="2059" max="2059" width="12" style="278" customWidth="1"/>
    <col min="2060" max="2303" width="9.140625" style="278"/>
    <col min="2304" max="2304" width="48.7109375" style="278" customWidth="1"/>
    <col min="2305" max="2305" width="16" style="278" customWidth="1"/>
    <col min="2306" max="2306" width="10.5703125" style="278" bestFit="1" customWidth="1"/>
    <col min="2307" max="2307" width="12.85546875" style="278" customWidth="1"/>
    <col min="2308" max="2314" width="14.42578125" style="278" customWidth="1"/>
    <col min="2315" max="2315" width="12" style="278" customWidth="1"/>
    <col min="2316" max="2559" width="9.140625" style="278"/>
    <col min="2560" max="2560" width="48.7109375" style="278" customWidth="1"/>
    <col min="2561" max="2561" width="16" style="278" customWidth="1"/>
    <col min="2562" max="2562" width="10.5703125" style="278" bestFit="1" customWidth="1"/>
    <col min="2563" max="2563" width="12.85546875" style="278" customWidth="1"/>
    <col min="2564" max="2570" width="14.42578125" style="278" customWidth="1"/>
    <col min="2571" max="2571" width="12" style="278" customWidth="1"/>
    <col min="2572" max="2815" width="9.140625" style="278"/>
    <col min="2816" max="2816" width="48.7109375" style="278" customWidth="1"/>
    <col min="2817" max="2817" width="16" style="278" customWidth="1"/>
    <col min="2818" max="2818" width="10.5703125" style="278" bestFit="1" customWidth="1"/>
    <col min="2819" max="2819" width="12.85546875" style="278" customWidth="1"/>
    <col min="2820" max="2826" width="14.42578125" style="278" customWidth="1"/>
    <col min="2827" max="2827" width="12" style="278" customWidth="1"/>
    <col min="2828" max="3071" width="9.140625" style="278"/>
    <col min="3072" max="3072" width="48.7109375" style="278" customWidth="1"/>
    <col min="3073" max="3073" width="16" style="278" customWidth="1"/>
    <col min="3074" max="3074" width="10.5703125" style="278" bestFit="1" customWidth="1"/>
    <col min="3075" max="3075" width="12.85546875" style="278" customWidth="1"/>
    <col min="3076" max="3082" width="14.42578125" style="278" customWidth="1"/>
    <col min="3083" max="3083" width="12" style="278" customWidth="1"/>
    <col min="3084" max="3327" width="9.140625" style="278"/>
    <col min="3328" max="3328" width="48.7109375" style="278" customWidth="1"/>
    <col min="3329" max="3329" width="16" style="278" customWidth="1"/>
    <col min="3330" max="3330" width="10.5703125" style="278" bestFit="1" customWidth="1"/>
    <col min="3331" max="3331" width="12.85546875" style="278" customWidth="1"/>
    <col min="3332" max="3338" width="14.42578125" style="278" customWidth="1"/>
    <col min="3339" max="3339" width="12" style="278" customWidth="1"/>
    <col min="3340" max="3583" width="9.140625" style="278"/>
    <col min="3584" max="3584" width="48.7109375" style="278" customWidth="1"/>
    <col min="3585" max="3585" width="16" style="278" customWidth="1"/>
    <col min="3586" max="3586" width="10.5703125" style="278" bestFit="1" customWidth="1"/>
    <col min="3587" max="3587" width="12.85546875" style="278" customWidth="1"/>
    <col min="3588" max="3594" width="14.42578125" style="278" customWidth="1"/>
    <col min="3595" max="3595" width="12" style="278" customWidth="1"/>
    <col min="3596" max="3839" width="9.140625" style="278"/>
    <col min="3840" max="3840" width="48.7109375" style="278" customWidth="1"/>
    <col min="3841" max="3841" width="16" style="278" customWidth="1"/>
    <col min="3842" max="3842" width="10.5703125" style="278" bestFit="1" customWidth="1"/>
    <col min="3843" max="3843" width="12.85546875" style="278" customWidth="1"/>
    <col min="3844" max="3850" width="14.42578125" style="278" customWidth="1"/>
    <col min="3851" max="3851" width="12" style="278" customWidth="1"/>
    <col min="3852" max="4095" width="9.140625" style="278"/>
    <col min="4096" max="4096" width="48.7109375" style="278" customWidth="1"/>
    <col min="4097" max="4097" width="16" style="278" customWidth="1"/>
    <col min="4098" max="4098" width="10.5703125" style="278" bestFit="1" customWidth="1"/>
    <col min="4099" max="4099" width="12.85546875" style="278" customWidth="1"/>
    <col min="4100" max="4106" width="14.42578125" style="278" customWidth="1"/>
    <col min="4107" max="4107" width="12" style="278" customWidth="1"/>
    <col min="4108" max="4351" width="9.140625" style="278"/>
    <col min="4352" max="4352" width="48.7109375" style="278" customWidth="1"/>
    <col min="4353" max="4353" width="16" style="278" customWidth="1"/>
    <col min="4354" max="4354" width="10.5703125" style="278" bestFit="1" customWidth="1"/>
    <col min="4355" max="4355" width="12.85546875" style="278" customWidth="1"/>
    <col min="4356" max="4362" width="14.42578125" style="278" customWidth="1"/>
    <col min="4363" max="4363" width="12" style="278" customWidth="1"/>
    <col min="4364" max="4607" width="9.140625" style="278"/>
    <col min="4608" max="4608" width="48.7109375" style="278" customWidth="1"/>
    <col min="4609" max="4609" width="16" style="278" customWidth="1"/>
    <col min="4610" max="4610" width="10.5703125" style="278" bestFit="1" customWidth="1"/>
    <col min="4611" max="4611" width="12.85546875" style="278" customWidth="1"/>
    <col min="4612" max="4618" width="14.42578125" style="278" customWidth="1"/>
    <col min="4619" max="4619" width="12" style="278" customWidth="1"/>
    <col min="4620" max="4863" width="9.140625" style="278"/>
    <col min="4864" max="4864" width="48.7109375" style="278" customWidth="1"/>
    <col min="4865" max="4865" width="16" style="278" customWidth="1"/>
    <col min="4866" max="4866" width="10.5703125" style="278" bestFit="1" customWidth="1"/>
    <col min="4867" max="4867" width="12.85546875" style="278" customWidth="1"/>
    <col min="4868" max="4874" width="14.42578125" style="278" customWidth="1"/>
    <col min="4875" max="4875" width="12" style="278" customWidth="1"/>
    <col min="4876" max="5119" width="9.140625" style="278"/>
    <col min="5120" max="5120" width="48.7109375" style="278" customWidth="1"/>
    <col min="5121" max="5121" width="16" style="278" customWidth="1"/>
    <col min="5122" max="5122" width="10.5703125" style="278" bestFit="1" customWidth="1"/>
    <col min="5123" max="5123" width="12.85546875" style="278" customWidth="1"/>
    <col min="5124" max="5130" width="14.42578125" style="278" customWidth="1"/>
    <col min="5131" max="5131" width="12" style="278" customWidth="1"/>
    <col min="5132" max="5375" width="9.140625" style="278"/>
    <col min="5376" max="5376" width="48.7109375" style="278" customWidth="1"/>
    <col min="5377" max="5377" width="16" style="278" customWidth="1"/>
    <col min="5378" max="5378" width="10.5703125" style="278" bestFit="1" customWidth="1"/>
    <col min="5379" max="5379" width="12.85546875" style="278" customWidth="1"/>
    <col min="5380" max="5386" width="14.42578125" style="278" customWidth="1"/>
    <col min="5387" max="5387" width="12" style="278" customWidth="1"/>
    <col min="5388" max="5631" width="9.140625" style="278"/>
    <col min="5632" max="5632" width="48.7109375" style="278" customWidth="1"/>
    <col min="5633" max="5633" width="16" style="278" customWidth="1"/>
    <col min="5634" max="5634" width="10.5703125" style="278" bestFit="1" customWidth="1"/>
    <col min="5635" max="5635" width="12.85546875" style="278" customWidth="1"/>
    <col min="5636" max="5642" width="14.42578125" style="278" customWidth="1"/>
    <col min="5643" max="5643" width="12" style="278" customWidth="1"/>
    <col min="5644" max="5887" width="9.140625" style="278"/>
    <col min="5888" max="5888" width="48.7109375" style="278" customWidth="1"/>
    <col min="5889" max="5889" width="16" style="278" customWidth="1"/>
    <col min="5890" max="5890" width="10.5703125" style="278" bestFit="1" customWidth="1"/>
    <col min="5891" max="5891" width="12.85546875" style="278" customWidth="1"/>
    <col min="5892" max="5898" width="14.42578125" style="278" customWidth="1"/>
    <col min="5899" max="5899" width="12" style="278" customWidth="1"/>
    <col min="5900" max="6143" width="9.140625" style="278"/>
    <col min="6144" max="6144" width="48.7109375" style="278" customWidth="1"/>
    <col min="6145" max="6145" width="16" style="278" customWidth="1"/>
    <col min="6146" max="6146" width="10.5703125" style="278" bestFit="1" customWidth="1"/>
    <col min="6147" max="6147" width="12.85546875" style="278" customWidth="1"/>
    <col min="6148" max="6154" width="14.42578125" style="278" customWidth="1"/>
    <col min="6155" max="6155" width="12" style="278" customWidth="1"/>
    <col min="6156" max="6399" width="9.140625" style="278"/>
    <col min="6400" max="6400" width="48.7109375" style="278" customWidth="1"/>
    <col min="6401" max="6401" width="16" style="278" customWidth="1"/>
    <col min="6402" max="6402" width="10.5703125" style="278" bestFit="1" customWidth="1"/>
    <col min="6403" max="6403" width="12.85546875" style="278" customWidth="1"/>
    <col min="6404" max="6410" width="14.42578125" style="278" customWidth="1"/>
    <col min="6411" max="6411" width="12" style="278" customWidth="1"/>
    <col min="6412" max="6655" width="9.140625" style="278"/>
    <col min="6656" max="6656" width="48.7109375" style="278" customWidth="1"/>
    <col min="6657" max="6657" width="16" style="278" customWidth="1"/>
    <col min="6658" max="6658" width="10.5703125" style="278" bestFit="1" customWidth="1"/>
    <col min="6659" max="6659" width="12.85546875" style="278" customWidth="1"/>
    <col min="6660" max="6666" width="14.42578125" style="278" customWidth="1"/>
    <col min="6667" max="6667" width="12" style="278" customWidth="1"/>
    <col min="6668" max="6911" width="9.140625" style="278"/>
    <col min="6912" max="6912" width="48.7109375" style="278" customWidth="1"/>
    <col min="6913" max="6913" width="16" style="278" customWidth="1"/>
    <col min="6914" max="6914" width="10.5703125" style="278" bestFit="1" customWidth="1"/>
    <col min="6915" max="6915" width="12.85546875" style="278" customWidth="1"/>
    <col min="6916" max="6922" width="14.42578125" style="278" customWidth="1"/>
    <col min="6923" max="6923" width="12" style="278" customWidth="1"/>
    <col min="6924" max="7167" width="9.140625" style="278"/>
    <col min="7168" max="7168" width="48.7109375" style="278" customWidth="1"/>
    <col min="7169" max="7169" width="16" style="278" customWidth="1"/>
    <col min="7170" max="7170" width="10.5703125" style="278" bestFit="1" customWidth="1"/>
    <col min="7171" max="7171" width="12.85546875" style="278" customWidth="1"/>
    <col min="7172" max="7178" width="14.42578125" style="278" customWidth="1"/>
    <col min="7179" max="7179" width="12" style="278" customWidth="1"/>
    <col min="7180" max="7423" width="9.140625" style="278"/>
    <col min="7424" max="7424" width="48.7109375" style="278" customWidth="1"/>
    <col min="7425" max="7425" width="16" style="278" customWidth="1"/>
    <col min="7426" max="7426" width="10.5703125" style="278" bestFit="1" customWidth="1"/>
    <col min="7427" max="7427" width="12.85546875" style="278" customWidth="1"/>
    <col min="7428" max="7434" width="14.42578125" style="278" customWidth="1"/>
    <col min="7435" max="7435" width="12" style="278" customWidth="1"/>
    <col min="7436" max="7679" width="9.140625" style="278"/>
    <col min="7680" max="7680" width="48.7109375" style="278" customWidth="1"/>
    <col min="7681" max="7681" width="16" style="278" customWidth="1"/>
    <col min="7682" max="7682" width="10.5703125" style="278" bestFit="1" customWidth="1"/>
    <col min="7683" max="7683" width="12.85546875" style="278" customWidth="1"/>
    <col min="7684" max="7690" width="14.42578125" style="278" customWidth="1"/>
    <col min="7691" max="7691" width="12" style="278" customWidth="1"/>
    <col min="7692" max="7935" width="9.140625" style="278"/>
    <col min="7936" max="7936" width="48.7109375" style="278" customWidth="1"/>
    <col min="7937" max="7937" width="16" style="278" customWidth="1"/>
    <col min="7938" max="7938" width="10.5703125" style="278" bestFit="1" customWidth="1"/>
    <col min="7939" max="7939" width="12.85546875" style="278" customWidth="1"/>
    <col min="7940" max="7946" width="14.42578125" style="278" customWidth="1"/>
    <col min="7947" max="7947" width="12" style="278" customWidth="1"/>
    <col min="7948" max="8191" width="9.140625" style="278"/>
    <col min="8192" max="8192" width="48.7109375" style="278" customWidth="1"/>
    <col min="8193" max="8193" width="16" style="278" customWidth="1"/>
    <col min="8194" max="8194" width="10.5703125" style="278" bestFit="1" customWidth="1"/>
    <col min="8195" max="8195" width="12.85546875" style="278" customWidth="1"/>
    <col min="8196" max="8202" width="14.42578125" style="278" customWidth="1"/>
    <col min="8203" max="8203" width="12" style="278" customWidth="1"/>
    <col min="8204" max="8447" width="9.140625" style="278"/>
    <col min="8448" max="8448" width="48.7109375" style="278" customWidth="1"/>
    <col min="8449" max="8449" width="16" style="278" customWidth="1"/>
    <col min="8450" max="8450" width="10.5703125" style="278" bestFit="1" customWidth="1"/>
    <col min="8451" max="8451" width="12.85546875" style="278" customWidth="1"/>
    <col min="8452" max="8458" width="14.42578125" style="278" customWidth="1"/>
    <col min="8459" max="8459" width="12" style="278" customWidth="1"/>
    <col min="8460" max="8703" width="9.140625" style="278"/>
    <col min="8704" max="8704" width="48.7109375" style="278" customWidth="1"/>
    <col min="8705" max="8705" width="16" style="278" customWidth="1"/>
    <col min="8706" max="8706" width="10.5703125" style="278" bestFit="1" customWidth="1"/>
    <col min="8707" max="8707" width="12.85546875" style="278" customWidth="1"/>
    <col min="8708" max="8714" width="14.42578125" style="278" customWidth="1"/>
    <col min="8715" max="8715" width="12" style="278" customWidth="1"/>
    <col min="8716" max="8959" width="9.140625" style="278"/>
    <col min="8960" max="8960" width="48.7109375" style="278" customWidth="1"/>
    <col min="8961" max="8961" width="16" style="278" customWidth="1"/>
    <col min="8962" max="8962" width="10.5703125" style="278" bestFit="1" customWidth="1"/>
    <col min="8963" max="8963" width="12.85546875" style="278" customWidth="1"/>
    <col min="8964" max="8970" width="14.42578125" style="278" customWidth="1"/>
    <col min="8971" max="8971" width="12" style="278" customWidth="1"/>
    <col min="8972" max="9215" width="9.140625" style="278"/>
    <col min="9216" max="9216" width="48.7109375" style="278" customWidth="1"/>
    <col min="9217" max="9217" width="16" style="278" customWidth="1"/>
    <col min="9218" max="9218" width="10.5703125" style="278" bestFit="1" customWidth="1"/>
    <col min="9219" max="9219" width="12.85546875" style="278" customWidth="1"/>
    <col min="9220" max="9226" width="14.42578125" style="278" customWidth="1"/>
    <col min="9227" max="9227" width="12" style="278" customWidth="1"/>
    <col min="9228" max="9471" width="9.140625" style="278"/>
    <col min="9472" max="9472" width="48.7109375" style="278" customWidth="1"/>
    <col min="9473" max="9473" width="16" style="278" customWidth="1"/>
    <col min="9474" max="9474" width="10.5703125" style="278" bestFit="1" customWidth="1"/>
    <col min="9475" max="9475" width="12.85546875" style="278" customWidth="1"/>
    <col min="9476" max="9482" width="14.42578125" style="278" customWidth="1"/>
    <col min="9483" max="9483" width="12" style="278" customWidth="1"/>
    <col min="9484" max="9727" width="9.140625" style="278"/>
    <col min="9728" max="9728" width="48.7109375" style="278" customWidth="1"/>
    <col min="9729" max="9729" width="16" style="278" customWidth="1"/>
    <col min="9730" max="9730" width="10.5703125" style="278" bestFit="1" customWidth="1"/>
    <col min="9731" max="9731" width="12.85546875" style="278" customWidth="1"/>
    <col min="9732" max="9738" width="14.42578125" style="278" customWidth="1"/>
    <col min="9739" max="9739" width="12" style="278" customWidth="1"/>
    <col min="9740" max="9983" width="9.140625" style="278"/>
    <col min="9984" max="9984" width="48.7109375" style="278" customWidth="1"/>
    <col min="9985" max="9985" width="16" style="278" customWidth="1"/>
    <col min="9986" max="9986" width="10.5703125" style="278" bestFit="1" customWidth="1"/>
    <col min="9987" max="9987" width="12.85546875" style="278" customWidth="1"/>
    <col min="9988" max="9994" width="14.42578125" style="278" customWidth="1"/>
    <col min="9995" max="9995" width="12" style="278" customWidth="1"/>
    <col min="9996" max="10239" width="9.140625" style="278"/>
    <col min="10240" max="10240" width="48.7109375" style="278" customWidth="1"/>
    <col min="10241" max="10241" width="16" style="278" customWidth="1"/>
    <col min="10242" max="10242" width="10.5703125" style="278" bestFit="1" customWidth="1"/>
    <col min="10243" max="10243" width="12.85546875" style="278" customWidth="1"/>
    <col min="10244" max="10250" width="14.42578125" style="278" customWidth="1"/>
    <col min="10251" max="10251" width="12" style="278" customWidth="1"/>
    <col min="10252" max="10495" width="9.140625" style="278"/>
    <col min="10496" max="10496" width="48.7109375" style="278" customWidth="1"/>
    <col min="10497" max="10497" width="16" style="278" customWidth="1"/>
    <col min="10498" max="10498" width="10.5703125" style="278" bestFit="1" customWidth="1"/>
    <col min="10499" max="10499" width="12.85546875" style="278" customWidth="1"/>
    <col min="10500" max="10506" width="14.42578125" style="278" customWidth="1"/>
    <col min="10507" max="10507" width="12" style="278" customWidth="1"/>
    <col min="10508" max="10751" width="9.140625" style="278"/>
    <col min="10752" max="10752" width="48.7109375" style="278" customWidth="1"/>
    <col min="10753" max="10753" width="16" style="278" customWidth="1"/>
    <col min="10754" max="10754" width="10.5703125" style="278" bestFit="1" customWidth="1"/>
    <col min="10755" max="10755" width="12.85546875" style="278" customWidth="1"/>
    <col min="10756" max="10762" width="14.42578125" style="278" customWidth="1"/>
    <col min="10763" max="10763" width="12" style="278" customWidth="1"/>
    <col min="10764" max="11007" width="9.140625" style="278"/>
    <col min="11008" max="11008" width="48.7109375" style="278" customWidth="1"/>
    <col min="11009" max="11009" width="16" style="278" customWidth="1"/>
    <col min="11010" max="11010" width="10.5703125" style="278" bestFit="1" customWidth="1"/>
    <col min="11011" max="11011" width="12.85546875" style="278" customWidth="1"/>
    <col min="11012" max="11018" width="14.42578125" style="278" customWidth="1"/>
    <col min="11019" max="11019" width="12" style="278" customWidth="1"/>
    <col min="11020" max="11263" width="9.140625" style="278"/>
    <col min="11264" max="11264" width="48.7109375" style="278" customWidth="1"/>
    <col min="11265" max="11265" width="16" style="278" customWidth="1"/>
    <col min="11266" max="11266" width="10.5703125" style="278" bestFit="1" customWidth="1"/>
    <col min="11267" max="11267" width="12.85546875" style="278" customWidth="1"/>
    <col min="11268" max="11274" width="14.42578125" style="278" customWidth="1"/>
    <col min="11275" max="11275" width="12" style="278" customWidth="1"/>
    <col min="11276" max="11519" width="9.140625" style="278"/>
    <col min="11520" max="11520" width="48.7109375" style="278" customWidth="1"/>
    <col min="11521" max="11521" width="16" style="278" customWidth="1"/>
    <col min="11522" max="11522" width="10.5703125" style="278" bestFit="1" customWidth="1"/>
    <col min="11523" max="11523" width="12.85546875" style="278" customWidth="1"/>
    <col min="11524" max="11530" width="14.42578125" style="278" customWidth="1"/>
    <col min="11531" max="11531" width="12" style="278" customWidth="1"/>
    <col min="11532" max="11775" width="9.140625" style="278"/>
    <col min="11776" max="11776" width="48.7109375" style="278" customWidth="1"/>
    <col min="11777" max="11777" width="16" style="278" customWidth="1"/>
    <col min="11778" max="11778" width="10.5703125" style="278" bestFit="1" customWidth="1"/>
    <col min="11779" max="11779" width="12.85546875" style="278" customWidth="1"/>
    <col min="11780" max="11786" width="14.42578125" style="278" customWidth="1"/>
    <col min="11787" max="11787" width="12" style="278" customWidth="1"/>
    <col min="11788" max="12031" width="9.140625" style="278"/>
    <col min="12032" max="12032" width="48.7109375" style="278" customWidth="1"/>
    <col min="12033" max="12033" width="16" style="278" customWidth="1"/>
    <col min="12034" max="12034" width="10.5703125" style="278" bestFit="1" customWidth="1"/>
    <col min="12035" max="12035" width="12.85546875" style="278" customWidth="1"/>
    <col min="12036" max="12042" width="14.42578125" style="278" customWidth="1"/>
    <col min="12043" max="12043" width="12" style="278" customWidth="1"/>
    <col min="12044" max="12287" width="9.140625" style="278"/>
    <col min="12288" max="12288" width="48.7109375" style="278" customWidth="1"/>
    <col min="12289" max="12289" width="16" style="278" customWidth="1"/>
    <col min="12290" max="12290" width="10.5703125" style="278" bestFit="1" customWidth="1"/>
    <col min="12291" max="12291" width="12.85546875" style="278" customWidth="1"/>
    <col min="12292" max="12298" width="14.42578125" style="278" customWidth="1"/>
    <col min="12299" max="12299" width="12" style="278" customWidth="1"/>
    <col min="12300" max="12543" width="9.140625" style="278"/>
    <col min="12544" max="12544" width="48.7109375" style="278" customWidth="1"/>
    <col min="12545" max="12545" width="16" style="278" customWidth="1"/>
    <col min="12546" max="12546" width="10.5703125" style="278" bestFit="1" customWidth="1"/>
    <col min="12547" max="12547" width="12.85546875" style="278" customWidth="1"/>
    <col min="12548" max="12554" width="14.42578125" style="278" customWidth="1"/>
    <col min="12555" max="12555" width="12" style="278" customWidth="1"/>
    <col min="12556" max="12799" width="9.140625" style="278"/>
    <col min="12800" max="12800" width="48.7109375" style="278" customWidth="1"/>
    <col min="12801" max="12801" width="16" style="278" customWidth="1"/>
    <col min="12802" max="12802" width="10.5703125" style="278" bestFit="1" customWidth="1"/>
    <col min="12803" max="12803" width="12.85546875" style="278" customWidth="1"/>
    <col min="12804" max="12810" width="14.42578125" style="278" customWidth="1"/>
    <col min="12811" max="12811" width="12" style="278" customWidth="1"/>
    <col min="12812" max="13055" width="9.140625" style="278"/>
    <col min="13056" max="13056" width="48.7109375" style="278" customWidth="1"/>
    <col min="13057" max="13057" width="16" style="278" customWidth="1"/>
    <col min="13058" max="13058" width="10.5703125" style="278" bestFit="1" customWidth="1"/>
    <col min="13059" max="13059" width="12.85546875" style="278" customWidth="1"/>
    <col min="13060" max="13066" width="14.42578125" style="278" customWidth="1"/>
    <col min="13067" max="13067" width="12" style="278" customWidth="1"/>
    <col min="13068" max="13311" width="9.140625" style="278"/>
    <col min="13312" max="13312" width="48.7109375" style="278" customWidth="1"/>
    <col min="13313" max="13313" width="16" style="278" customWidth="1"/>
    <col min="13314" max="13314" width="10.5703125" style="278" bestFit="1" customWidth="1"/>
    <col min="13315" max="13315" width="12.85546875" style="278" customWidth="1"/>
    <col min="13316" max="13322" width="14.42578125" style="278" customWidth="1"/>
    <col min="13323" max="13323" width="12" style="278" customWidth="1"/>
    <col min="13324" max="13567" width="9.140625" style="278"/>
    <col min="13568" max="13568" width="48.7109375" style="278" customWidth="1"/>
    <col min="13569" max="13569" width="16" style="278" customWidth="1"/>
    <col min="13570" max="13570" width="10.5703125" style="278" bestFit="1" customWidth="1"/>
    <col min="13571" max="13571" width="12.85546875" style="278" customWidth="1"/>
    <col min="13572" max="13578" width="14.42578125" style="278" customWidth="1"/>
    <col min="13579" max="13579" width="12" style="278" customWidth="1"/>
    <col min="13580" max="13823" width="9.140625" style="278"/>
    <col min="13824" max="13824" width="48.7109375" style="278" customWidth="1"/>
    <col min="13825" max="13825" width="16" style="278" customWidth="1"/>
    <col min="13826" max="13826" width="10.5703125" style="278" bestFit="1" customWidth="1"/>
    <col min="13827" max="13827" width="12.85546875" style="278" customWidth="1"/>
    <col min="13828" max="13834" width="14.42578125" style="278" customWidth="1"/>
    <col min="13835" max="13835" width="12" style="278" customWidth="1"/>
    <col min="13836" max="14079" width="9.140625" style="278"/>
    <col min="14080" max="14080" width="48.7109375" style="278" customWidth="1"/>
    <col min="14081" max="14081" width="16" style="278" customWidth="1"/>
    <col min="14082" max="14082" width="10.5703125" style="278" bestFit="1" customWidth="1"/>
    <col min="14083" max="14083" width="12.85546875" style="278" customWidth="1"/>
    <col min="14084" max="14090" width="14.42578125" style="278" customWidth="1"/>
    <col min="14091" max="14091" width="12" style="278" customWidth="1"/>
    <col min="14092" max="14335" width="9.140625" style="278"/>
    <col min="14336" max="14336" width="48.7109375" style="278" customWidth="1"/>
    <col min="14337" max="14337" width="16" style="278" customWidth="1"/>
    <col min="14338" max="14338" width="10.5703125" style="278" bestFit="1" customWidth="1"/>
    <col min="14339" max="14339" width="12.85546875" style="278" customWidth="1"/>
    <col min="14340" max="14346" width="14.42578125" style="278" customWidth="1"/>
    <col min="14347" max="14347" width="12" style="278" customWidth="1"/>
    <col min="14348" max="14591" width="9.140625" style="278"/>
    <col min="14592" max="14592" width="48.7109375" style="278" customWidth="1"/>
    <col min="14593" max="14593" width="16" style="278" customWidth="1"/>
    <col min="14594" max="14594" width="10.5703125" style="278" bestFit="1" customWidth="1"/>
    <col min="14595" max="14595" width="12.85546875" style="278" customWidth="1"/>
    <col min="14596" max="14602" width="14.42578125" style="278" customWidth="1"/>
    <col min="14603" max="14603" width="12" style="278" customWidth="1"/>
    <col min="14604" max="14847" width="9.140625" style="278"/>
    <col min="14848" max="14848" width="48.7109375" style="278" customWidth="1"/>
    <col min="14849" max="14849" width="16" style="278" customWidth="1"/>
    <col min="14850" max="14850" width="10.5703125" style="278" bestFit="1" customWidth="1"/>
    <col min="14851" max="14851" width="12.85546875" style="278" customWidth="1"/>
    <col min="14852" max="14858" width="14.42578125" style="278" customWidth="1"/>
    <col min="14859" max="14859" width="12" style="278" customWidth="1"/>
    <col min="14860" max="15103" width="9.140625" style="278"/>
    <col min="15104" max="15104" width="48.7109375" style="278" customWidth="1"/>
    <col min="15105" max="15105" width="16" style="278" customWidth="1"/>
    <col min="15106" max="15106" width="10.5703125" style="278" bestFit="1" customWidth="1"/>
    <col min="15107" max="15107" width="12.85546875" style="278" customWidth="1"/>
    <col min="15108" max="15114" width="14.42578125" style="278" customWidth="1"/>
    <col min="15115" max="15115" width="12" style="278" customWidth="1"/>
    <col min="15116" max="15359" width="9.140625" style="278"/>
    <col min="15360" max="15360" width="48.7109375" style="278" customWidth="1"/>
    <col min="15361" max="15361" width="16" style="278" customWidth="1"/>
    <col min="15362" max="15362" width="10.5703125" style="278" bestFit="1" customWidth="1"/>
    <col min="15363" max="15363" width="12.85546875" style="278" customWidth="1"/>
    <col min="15364" max="15370" width="14.42578125" style="278" customWidth="1"/>
    <col min="15371" max="15371" width="12" style="278" customWidth="1"/>
    <col min="15372" max="15615" width="9.140625" style="278"/>
    <col min="15616" max="15616" width="48.7109375" style="278" customWidth="1"/>
    <col min="15617" max="15617" width="16" style="278" customWidth="1"/>
    <col min="15618" max="15618" width="10.5703125" style="278" bestFit="1" customWidth="1"/>
    <col min="15619" max="15619" width="12.85546875" style="278" customWidth="1"/>
    <col min="15620" max="15626" width="14.42578125" style="278" customWidth="1"/>
    <col min="15627" max="15627" width="12" style="278" customWidth="1"/>
    <col min="15628" max="15871" width="9.140625" style="278"/>
    <col min="15872" max="15872" width="48.7109375" style="278" customWidth="1"/>
    <col min="15873" max="15873" width="16" style="278" customWidth="1"/>
    <col min="15874" max="15874" width="10.5703125" style="278" bestFit="1" customWidth="1"/>
    <col min="15875" max="15875" width="12.85546875" style="278" customWidth="1"/>
    <col min="15876" max="15882" width="14.42578125" style="278" customWidth="1"/>
    <col min="15883" max="15883" width="12" style="278" customWidth="1"/>
    <col min="15884" max="16127" width="9.140625" style="278"/>
    <col min="16128" max="16128" width="48.7109375" style="278" customWidth="1"/>
    <col min="16129" max="16129" width="16" style="278" customWidth="1"/>
    <col min="16130" max="16130" width="10.5703125" style="278" bestFit="1" customWidth="1"/>
    <col min="16131" max="16131" width="12.85546875" style="278" customWidth="1"/>
    <col min="16132" max="16138" width="14.42578125" style="278" customWidth="1"/>
    <col min="16139" max="16139" width="12" style="278" customWidth="1"/>
    <col min="16140" max="16384" width="9.140625" style="278"/>
  </cols>
  <sheetData>
    <row r="1" spans="1:254" s="315" customFormat="1" ht="19.5" x14ac:dyDescent="0.2">
      <c r="A1" s="328" t="s">
        <v>510</v>
      </c>
      <c r="B1" s="328"/>
      <c r="C1" s="328"/>
      <c r="D1" s="328"/>
      <c r="E1" s="328"/>
      <c r="F1" s="328"/>
      <c r="G1" s="328"/>
      <c r="H1" s="328"/>
      <c r="I1" s="328"/>
      <c r="J1" s="328"/>
      <c r="K1" s="328"/>
      <c r="L1" s="328"/>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row>
    <row r="2" spans="1:254" s="315" customFormat="1" ht="15" x14ac:dyDescent="0.25">
      <c r="A2" s="327" t="s">
        <v>511</v>
      </c>
      <c r="B2" s="327"/>
      <c r="C2" s="327"/>
      <c r="D2" s="327"/>
      <c r="E2" s="327"/>
      <c r="F2" s="327"/>
      <c r="G2" s="327"/>
      <c r="H2" s="327"/>
      <c r="I2" s="327"/>
      <c r="J2" s="327"/>
      <c r="K2" s="327"/>
      <c r="L2" s="327"/>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row>
    <row r="3" spans="1:254" s="315" customFormat="1" ht="15.75" customHeight="1" thickBot="1" x14ac:dyDescent="0.25">
      <c r="A3" s="329" t="s">
        <v>512</v>
      </c>
      <c r="B3" s="329"/>
      <c r="C3" s="329"/>
      <c r="D3" s="329"/>
      <c r="E3" s="329"/>
      <c r="F3" s="329"/>
      <c r="G3" s="329"/>
      <c r="H3" s="329"/>
      <c r="I3" s="329"/>
      <c r="J3" s="329"/>
      <c r="K3" s="329"/>
      <c r="L3" s="329"/>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row>
    <row r="4" spans="1:254" ht="13.5" thickBot="1" x14ac:dyDescent="0.25">
      <c r="A4" s="279" t="s">
        <v>0</v>
      </c>
      <c r="B4" s="280" t="s">
        <v>232</v>
      </c>
      <c r="C4" s="280" t="s">
        <v>235</v>
      </c>
      <c r="D4" s="280" t="s">
        <v>236</v>
      </c>
      <c r="E4" s="280">
        <v>1</v>
      </c>
      <c r="F4" s="280">
        <v>2</v>
      </c>
      <c r="G4" s="280">
        <v>3</v>
      </c>
      <c r="H4" s="308">
        <v>4</v>
      </c>
      <c r="I4" s="308">
        <v>5</v>
      </c>
      <c r="J4" s="308">
        <v>6</v>
      </c>
      <c r="K4" s="308">
        <v>7</v>
      </c>
      <c r="L4" s="281">
        <v>8</v>
      </c>
    </row>
    <row r="5" spans="1:254" x14ac:dyDescent="0.2">
      <c r="A5" s="283">
        <v>1</v>
      </c>
      <c r="B5" s="284" t="s">
        <v>241</v>
      </c>
      <c r="C5" s="285">
        <v>33569.61</v>
      </c>
      <c r="D5" s="330">
        <f>C5/$C$45</f>
        <v>9.4000000000000004E-3</v>
      </c>
      <c r="E5" s="286">
        <v>0.7</v>
      </c>
      <c r="F5" s="286">
        <v>1</v>
      </c>
      <c r="G5" s="289"/>
      <c r="H5" s="289"/>
      <c r="I5" s="289"/>
      <c r="J5" s="289"/>
      <c r="K5" s="289"/>
      <c r="L5" s="289"/>
      <c r="M5" s="287"/>
    </row>
    <row r="6" spans="1:254" x14ac:dyDescent="0.2">
      <c r="A6" s="283"/>
      <c r="B6" s="288"/>
      <c r="C6" s="285"/>
      <c r="D6" s="330"/>
      <c r="E6" s="289">
        <f>C5*E5</f>
        <v>23498.73</v>
      </c>
      <c r="F6" s="289">
        <f>C5*F5</f>
        <v>33569.61</v>
      </c>
      <c r="G6" s="289"/>
      <c r="H6" s="289"/>
      <c r="I6" s="289"/>
      <c r="J6" s="289"/>
      <c r="K6" s="289"/>
      <c r="L6" s="289"/>
    </row>
    <row r="7" spans="1:254" x14ac:dyDescent="0.2">
      <c r="A7" s="283">
        <v>2</v>
      </c>
      <c r="B7" s="284" t="s">
        <v>496</v>
      </c>
      <c r="C7" s="285">
        <v>19198.55</v>
      </c>
      <c r="D7" s="330">
        <f>C7/$C$45</f>
        <v>5.4000000000000003E-3</v>
      </c>
      <c r="E7" s="286">
        <v>0.4</v>
      </c>
      <c r="F7" s="286">
        <v>0.4</v>
      </c>
      <c r="G7" s="293">
        <v>1</v>
      </c>
      <c r="H7" s="309"/>
      <c r="I7" s="309"/>
      <c r="J7" s="309"/>
      <c r="K7" s="309"/>
      <c r="L7" s="282"/>
      <c r="M7" s="287"/>
    </row>
    <row r="8" spans="1:254" x14ac:dyDescent="0.2">
      <c r="A8" s="283"/>
      <c r="B8" s="288"/>
      <c r="C8" s="285"/>
      <c r="D8" s="330"/>
      <c r="E8" s="289">
        <f>C7*E7</f>
        <v>7679.42</v>
      </c>
      <c r="F8" s="289">
        <f>C7*F7</f>
        <v>7679.42</v>
      </c>
      <c r="G8" s="289">
        <f>C7*G7</f>
        <v>19198.55</v>
      </c>
      <c r="H8" s="310"/>
      <c r="I8" s="310"/>
      <c r="J8" s="310"/>
      <c r="K8" s="310"/>
      <c r="L8" s="291"/>
    </row>
    <row r="9" spans="1:254" x14ac:dyDescent="0.2">
      <c r="A9" s="283">
        <v>3</v>
      </c>
      <c r="B9" s="292" t="s">
        <v>497</v>
      </c>
      <c r="C9" s="285">
        <v>216568.16</v>
      </c>
      <c r="D9" s="330">
        <f>C9/$C$45</f>
        <v>6.0699999999999997E-2</v>
      </c>
      <c r="E9" s="293">
        <v>0.2</v>
      </c>
      <c r="F9" s="286">
        <v>0.4</v>
      </c>
      <c r="G9" s="293">
        <v>0.8</v>
      </c>
      <c r="H9" s="293">
        <v>1</v>
      </c>
      <c r="I9" s="311"/>
      <c r="J9" s="311"/>
      <c r="K9" s="311"/>
      <c r="L9" s="291"/>
    </row>
    <row r="10" spans="1:254" x14ac:dyDescent="0.2">
      <c r="A10" s="283"/>
      <c r="B10" s="288"/>
      <c r="C10" s="285"/>
      <c r="D10" s="330"/>
      <c r="E10" s="289">
        <f>$C9*E9</f>
        <v>43313.63</v>
      </c>
      <c r="F10" s="289">
        <f>C9*F9</f>
        <v>86627.26</v>
      </c>
      <c r="G10" s="289">
        <f>C9*G9</f>
        <v>173254.53</v>
      </c>
      <c r="H10" s="289">
        <f>C9*H9</f>
        <v>216568.16</v>
      </c>
      <c r="I10" s="312"/>
      <c r="J10" s="312"/>
      <c r="K10" s="312"/>
      <c r="L10" s="294"/>
      <c r="M10" s="287"/>
    </row>
    <row r="11" spans="1:254" x14ac:dyDescent="0.2">
      <c r="A11" s="283">
        <v>4</v>
      </c>
      <c r="B11" s="292" t="s">
        <v>498</v>
      </c>
      <c r="C11" s="285">
        <v>235879.73</v>
      </c>
      <c r="D11" s="330">
        <f>C11/$C$45</f>
        <v>6.6100000000000006E-2</v>
      </c>
      <c r="E11" s="290"/>
      <c r="F11" s="293">
        <v>0.25</v>
      </c>
      <c r="G11" s="293">
        <v>0.5</v>
      </c>
      <c r="H11" s="293">
        <v>0.8</v>
      </c>
      <c r="I11" s="293">
        <v>1</v>
      </c>
      <c r="J11" s="295"/>
      <c r="K11" s="295"/>
      <c r="L11" s="295"/>
    </row>
    <row r="12" spans="1:254" x14ac:dyDescent="0.2">
      <c r="A12" s="283"/>
      <c r="B12" s="288"/>
      <c r="C12" s="285"/>
      <c r="D12" s="330"/>
      <c r="E12" s="289"/>
      <c r="F12" s="296">
        <f>C11*F11</f>
        <v>58969.93</v>
      </c>
      <c r="G12" s="289">
        <f t="shared" ref="G12" si="0">$C11*G11</f>
        <v>117939.87</v>
      </c>
      <c r="H12" s="289">
        <f>C11*H11</f>
        <v>188703.78</v>
      </c>
      <c r="I12" s="289">
        <f>$C11*I11</f>
        <v>235879.73</v>
      </c>
      <c r="J12" s="297"/>
      <c r="K12" s="297"/>
      <c r="L12" s="297"/>
      <c r="M12" s="287"/>
    </row>
    <row r="13" spans="1:254" x14ac:dyDescent="0.2">
      <c r="A13" s="283">
        <v>5</v>
      </c>
      <c r="B13" s="292" t="s">
        <v>499</v>
      </c>
      <c r="C13" s="285">
        <v>280547.87</v>
      </c>
      <c r="D13" s="330">
        <f>C13/$C$45</f>
        <v>7.8700000000000006E-2</v>
      </c>
      <c r="E13" s="290"/>
      <c r="F13" s="293">
        <v>0.15</v>
      </c>
      <c r="G13" s="293">
        <v>0.35</v>
      </c>
      <c r="H13" s="293">
        <v>0.5</v>
      </c>
      <c r="I13" s="293">
        <v>0.65</v>
      </c>
      <c r="J13" s="313">
        <v>0.8</v>
      </c>
      <c r="K13" s="313">
        <v>0.95</v>
      </c>
      <c r="L13" s="298">
        <v>1</v>
      </c>
    </row>
    <row r="14" spans="1:254" x14ac:dyDescent="0.2">
      <c r="A14" s="283"/>
      <c r="B14" s="288"/>
      <c r="C14" s="285"/>
      <c r="D14" s="330"/>
      <c r="E14" s="290"/>
      <c r="F14" s="296">
        <f>C13*F13</f>
        <v>42082.18</v>
      </c>
      <c r="G14" s="289">
        <f>C13*G13</f>
        <v>98191.75</v>
      </c>
      <c r="H14" s="289">
        <f>C13*H13</f>
        <v>140273.94</v>
      </c>
      <c r="I14" s="289">
        <f>$C13*I13</f>
        <v>182356.12</v>
      </c>
      <c r="J14" s="289">
        <f t="shared" ref="J14:L14" si="1">$C13*J13</f>
        <v>224438.3</v>
      </c>
      <c r="K14" s="289">
        <f t="shared" si="1"/>
        <v>266520.48</v>
      </c>
      <c r="L14" s="289">
        <f t="shared" si="1"/>
        <v>280547.87</v>
      </c>
      <c r="M14" s="299"/>
    </row>
    <row r="15" spans="1:254" x14ac:dyDescent="0.2">
      <c r="A15" s="283">
        <v>6</v>
      </c>
      <c r="B15" s="292" t="s">
        <v>500</v>
      </c>
      <c r="C15" s="285">
        <v>845895.87</v>
      </c>
      <c r="D15" s="330">
        <f>C15/$C$45</f>
        <v>0.23719999999999999</v>
      </c>
      <c r="E15" s="290"/>
      <c r="F15" s="290"/>
      <c r="G15" s="293">
        <v>0.3</v>
      </c>
      <c r="H15" s="293">
        <v>0.8</v>
      </c>
      <c r="I15" s="293">
        <v>1</v>
      </c>
      <c r="J15" s="300"/>
      <c r="K15" s="300"/>
      <c r="L15" s="300"/>
    </row>
    <row r="16" spans="1:254" x14ac:dyDescent="0.2">
      <c r="A16" s="283"/>
      <c r="B16" s="290"/>
      <c r="C16" s="285"/>
      <c r="D16" s="330"/>
      <c r="E16" s="290"/>
      <c r="F16" s="290"/>
      <c r="G16" s="289">
        <f>C15*G15</f>
        <v>253768.76</v>
      </c>
      <c r="H16" s="289">
        <f>C15*H15</f>
        <v>676716.7</v>
      </c>
      <c r="I16" s="289">
        <f>$C15*I15</f>
        <v>845895.87</v>
      </c>
      <c r="J16" s="300"/>
      <c r="K16" s="300"/>
      <c r="L16" s="300"/>
      <c r="M16" s="287"/>
    </row>
    <row r="17" spans="1:13" x14ac:dyDescent="0.2">
      <c r="A17" s="283">
        <v>7</v>
      </c>
      <c r="B17" s="292" t="s">
        <v>501</v>
      </c>
      <c r="C17" s="285">
        <v>378467.45</v>
      </c>
      <c r="D17" s="330">
        <f>C17/$C$45</f>
        <v>0.1061</v>
      </c>
      <c r="E17" s="290"/>
      <c r="F17" s="290"/>
      <c r="G17" s="290"/>
      <c r="H17" s="290"/>
      <c r="I17" s="313">
        <v>0.5</v>
      </c>
      <c r="J17" s="313">
        <v>1</v>
      </c>
      <c r="K17" s="295"/>
      <c r="L17" s="295"/>
    </row>
    <row r="18" spans="1:13" x14ac:dyDescent="0.2">
      <c r="A18" s="283"/>
      <c r="B18" s="288"/>
      <c r="C18" s="285"/>
      <c r="D18" s="330"/>
      <c r="E18" s="289"/>
      <c r="F18" s="290"/>
      <c r="G18" s="290"/>
      <c r="H18" s="290"/>
      <c r="I18" s="289">
        <f>$C17*I17</f>
        <v>189233.73</v>
      </c>
      <c r="J18" s="289">
        <f>$C17*J17</f>
        <v>378467.45</v>
      </c>
      <c r="K18" s="314"/>
      <c r="L18" s="297"/>
      <c r="M18" s="287"/>
    </row>
    <row r="19" spans="1:13" x14ac:dyDescent="0.2">
      <c r="A19" s="283">
        <v>8</v>
      </c>
      <c r="B19" s="292" t="s">
        <v>494</v>
      </c>
      <c r="C19" s="285">
        <v>139155.92000000001</v>
      </c>
      <c r="D19" s="330">
        <f>C19/$C$45</f>
        <v>3.9E-2</v>
      </c>
      <c r="E19" s="290"/>
      <c r="F19" s="290"/>
      <c r="G19" s="290"/>
      <c r="H19" s="290"/>
      <c r="I19" s="313">
        <v>0.3</v>
      </c>
      <c r="J19" s="313">
        <v>0.6</v>
      </c>
      <c r="K19" s="313">
        <v>0.9</v>
      </c>
      <c r="L19" s="298">
        <v>1</v>
      </c>
    </row>
    <row r="20" spans="1:13" x14ac:dyDescent="0.2">
      <c r="A20" s="283"/>
      <c r="B20" s="288"/>
      <c r="C20" s="285"/>
      <c r="D20" s="330"/>
      <c r="E20" s="290"/>
      <c r="F20" s="290"/>
      <c r="G20" s="290"/>
      <c r="H20" s="290"/>
      <c r="I20" s="289">
        <f>$C19*I19</f>
        <v>41746.78</v>
      </c>
      <c r="J20" s="289">
        <f t="shared" ref="J20:L20" si="2">$C19*J19</f>
        <v>83493.55</v>
      </c>
      <c r="K20" s="289">
        <f t="shared" si="2"/>
        <v>125240.33</v>
      </c>
      <c r="L20" s="289">
        <f t="shared" si="2"/>
        <v>139155.92000000001</v>
      </c>
      <c r="M20" s="299"/>
    </row>
    <row r="21" spans="1:13" x14ac:dyDescent="0.2">
      <c r="A21" s="283">
        <v>9</v>
      </c>
      <c r="B21" s="292" t="s">
        <v>502</v>
      </c>
      <c r="C21" s="285">
        <v>98099.04</v>
      </c>
      <c r="D21" s="330">
        <f>C21/$C$45</f>
        <v>2.75E-2</v>
      </c>
      <c r="E21" s="290"/>
      <c r="F21" s="290"/>
      <c r="G21" s="290"/>
      <c r="H21" s="290"/>
      <c r="I21" s="313">
        <v>0.35</v>
      </c>
      <c r="J21" s="313">
        <v>0.7</v>
      </c>
      <c r="K21" s="313">
        <v>0.85</v>
      </c>
      <c r="L21" s="298">
        <v>1</v>
      </c>
    </row>
    <row r="22" spans="1:13" x14ac:dyDescent="0.2">
      <c r="A22" s="283"/>
      <c r="B22" s="290"/>
      <c r="C22" s="285"/>
      <c r="D22" s="330"/>
      <c r="E22" s="290"/>
      <c r="F22" s="290"/>
      <c r="G22" s="290"/>
      <c r="H22" s="314"/>
      <c r="I22" s="289">
        <f>$C21*I21</f>
        <v>34334.660000000003</v>
      </c>
      <c r="J22" s="289">
        <f t="shared" ref="J22:L22" si="3">$C21*J21</f>
        <v>68669.33</v>
      </c>
      <c r="K22" s="289">
        <f t="shared" si="3"/>
        <v>83384.179999999993</v>
      </c>
      <c r="L22" s="289">
        <f t="shared" si="3"/>
        <v>98099.04</v>
      </c>
      <c r="M22" s="287"/>
    </row>
    <row r="23" spans="1:13" x14ac:dyDescent="0.2">
      <c r="A23" s="283">
        <v>10</v>
      </c>
      <c r="B23" s="292" t="s">
        <v>503</v>
      </c>
      <c r="C23" s="285">
        <v>179022.68</v>
      </c>
      <c r="D23" s="330">
        <f>C23/$C$45</f>
        <v>5.0200000000000002E-2</v>
      </c>
      <c r="E23" s="293">
        <v>0.05</v>
      </c>
      <c r="F23" s="293">
        <v>0.1</v>
      </c>
      <c r="G23" s="293">
        <v>0.2</v>
      </c>
      <c r="H23" s="293">
        <v>0.3</v>
      </c>
      <c r="I23" s="293">
        <v>0.5</v>
      </c>
      <c r="J23" s="293">
        <v>0.65</v>
      </c>
      <c r="K23" s="293">
        <v>0.85</v>
      </c>
      <c r="L23" s="298">
        <v>1</v>
      </c>
      <c r="M23" s="287"/>
    </row>
    <row r="24" spans="1:13" x14ac:dyDescent="0.2">
      <c r="A24" s="283"/>
      <c r="B24" s="290"/>
      <c r="C24" s="285"/>
      <c r="D24" s="330"/>
      <c r="E24" s="289">
        <f>$C23*E23</f>
        <v>8951.1299999999992</v>
      </c>
      <c r="F24" s="296">
        <f>C23*F23</f>
        <v>17902.27</v>
      </c>
      <c r="G24" s="289">
        <f>$C$23*G23</f>
        <v>35804.54</v>
      </c>
      <c r="H24" s="289">
        <f>$C$23*H23</f>
        <v>53706.8</v>
      </c>
      <c r="I24" s="289">
        <f>$C23*I23</f>
        <v>89511.34</v>
      </c>
      <c r="J24" s="289">
        <f t="shared" ref="J24:L24" si="4">$C23*J23</f>
        <v>116364.74</v>
      </c>
      <c r="K24" s="289">
        <f t="shared" si="4"/>
        <v>152169.28</v>
      </c>
      <c r="L24" s="289">
        <f t="shared" si="4"/>
        <v>179022.68</v>
      </c>
      <c r="M24" s="287"/>
    </row>
    <row r="25" spans="1:13" x14ac:dyDescent="0.2">
      <c r="A25" s="283">
        <v>11</v>
      </c>
      <c r="B25" s="301" t="s">
        <v>495</v>
      </c>
      <c r="C25" s="285">
        <v>199035.66</v>
      </c>
      <c r="D25" s="330">
        <f>C25/$C$45</f>
        <v>5.5800000000000002E-2</v>
      </c>
      <c r="E25" s="293">
        <v>0.1</v>
      </c>
      <c r="F25" s="293">
        <v>0.2</v>
      </c>
      <c r="G25" s="293">
        <v>0.4</v>
      </c>
      <c r="H25" s="293">
        <v>0.4</v>
      </c>
      <c r="I25" s="293">
        <v>0.5</v>
      </c>
      <c r="J25" s="293">
        <v>0.8</v>
      </c>
      <c r="K25" s="293">
        <v>0.8</v>
      </c>
      <c r="L25" s="298">
        <v>1</v>
      </c>
      <c r="M25" s="299"/>
    </row>
    <row r="26" spans="1:13" x14ac:dyDescent="0.2">
      <c r="A26" s="283"/>
      <c r="B26" s="290"/>
      <c r="C26" s="285"/>
      <c r="D26" s="330"/>
      <c r="E26" s="289">
        <f>$C25*E25</f>
        <v>19903.57</v>
      </c>
      <c r="F26" s="296">
        <f>C25*F25</f>
        <v>39807.129999999997</v>
      </c>
      <c r="G26" s="289">
        <f>$C$25*G25</f>
        <v>79614.259999999995</v>
      </c>
      <c r="H26" s="289">
        <f t="shared" ref="H26:I26" si="5">$C$25*H25</f>
        <v>79614.259999999995</v>
      </c>
      <c r="I26" s="289">
        <f t="shared" si="5"/>
        <v>99517.83</v>
      </c>
      <c r="J26" s="289">
        <f t="shared" ref="J26" si="6">$C$25*J25</f>
        <v>159228.53</v>
      </c>
      <c r="K26" s="289">
        <f t="shared" ref="K26" si="7">$C$25*K25</f>
        <v>159228.53</v>
      </c>
      <c r="L26" s="289">
        <f t="shared" ref="L26" si="8">$C$25*L25</f>
        <v>199035.66</v>
      </c>
    </row>
    <row r="27" spans="1:13" x14ac:dyDescent="0.2">
      <c r="A27" s="283">
        <v>12</v>
      </c>
      <c r="B27" s="301" t="s">
        <v>504</v>
      </c>
      <c r="C27" s="285">
        <v>45454.07</v>
      </c>
      <c r="D27" s="330">
        <f>C27/$C$45</f>
        <v>1.2699999999999999E-2</v>
      </c>
      <c r="E27" s="290"/>
      <c r="F27" s="290"/>
      <c r="G27" s="290"/>
      <c r="H27" s="314"/>
      <c r="I27" s="293">
        <v>0.4</v>
      </c>
      <c r="J27" s="293">
        <v>0.6</v>
      </c>
      <c r="K27" s="293">
        <v>0.8</v>
      </c>
      <c r="L27" s="298">
        <v>1</v>
      </c>
      <c r="M27" s="299"/>
    </row>
    <row r="28" spans="1:13" x14ac:dyDescent="0.2">
      <c r="A28" s="283"/>
      <c r="B28" s="290"/>
      <c r="C28" s="285"/>
      <c r="D28" s="330"/>
      <c r="E28" s="290"/>
      <c r="F28" s="290"/>
      <c r="G28" s="290"/>
      <c r="H28" s="314"/>
      <c r="I28" s="289">
        <f>$C27*I27</f>
        <v>18181.63</v>
      </c>
      <c r="J28" s="289">
        <f t="shared" ref="J28" si="9">$C27*J27</f>
        <v>27272.44</v>
      </c>
      <c r="K28" s="289">
        <f t="shared" ref="K28" si="10">$C27*K27</f>
        <v>36363.26</v>
      </c>
      <c r="L28" s="289">
        <f t="shared" ref="L28" si="11">$C27*L27</f>
        <v>45454.07</v>
      </c>
    </row>
    <row r="29" spans="1:13" ht="25.5" x14ac:dyDescent="0.2">
      <c r="A29" s="283">
        <v>13</v>
      </c>
      <c r="B29" s="316" t="s">
        <v>505</v>
      </c>
      <c r="C29" s="285">
        <v>51950.13</v>
      </c>
      <c r="D29" s="330">
        <f>C29/$C$45</f>
        <v>1.46E-2</v>
      </c>
      <c r="E29" s="290"/>
      <c r="F29" s="290"/>
      <c r="G29" s="290"/>
      <c r="H29" s="314"/>
      <c r="I29" s="293">
        <v>0.4</v>
      </c>
      <c r="J29" s="293">
        <v>0.6</v>
      </c>
      <c r="K29" s="293">
        <v>0.8</v>
      </c>
      <c r="L29" s="298">
        <v>1</v>
      </c>
      <c r="M29" s="299"/>
    </row>
    <row r="30" spans="1:13" x14ac:dyDescent="0.2">
      <c r="A30" s="283"/>
      <c r="B30" s="290"/>
      <c r="C30" s="285"/>
      <c r="D30" s="330"/>
      <c r="E30" s="290"/>
      <c r="F30" s="290"/>
      <c r="G30" s="290"/>
      <c r="H30" s="314"/>
      <c r="I30" s="289">
        <f>$C29*I29</f>
        <v>20780.05</v>
      </c>
      <c r="J30" s="289">
        <f t="shared" ref="J30" si="12">$C29*J29</f>
        <v>31170.080000000002</v>
      </c>
      <c r="K30" s="289">
        <f t="shared" ref="K30" si="13">$C29*K29</f>
        <v>41560.1</v>
      </c>
      <c r="L30" s="289">
        <f t="shared" ref="L30" si="14">$C29*L29</f>
        <v>51950.13</v>
      </c>
    </row>
    <row r="31" spans="1:13" x14ac:dyDescent="0.2">
      <c r="A31" s="283">
        <v>14</v>
      </c>
      <c r="B31" s="301" t="s">
        <v>506</v>
      </c>
      <c r="C31" s="285">
        <v>34093.949999999997</v>
      </c>
      <c r="D31" s="330">
        <f>C31/$C$45</f>
        <v>9.5999999999999992E-3</v>
      </c>
      <c r="E31" s="290"/>
      <c r="F31" s="290"/>
      <c r="G31" s="290"/>
      <c r="H31" s="314"/>
      <c r="I31" s="293">
        <v>0.4</v>
      </c>
      <c r="J31" s="293">
        <v>0.6</v>
      </c>
      <c r="K31" s="293">
        <v>0.8</v>
      </c>
      <c r="L31" s="298">
        <v>1</v>
      </c>
      <c r="M31" s="299"/>
    </row>
    <row r="32" spans="1:13" x14ac:dyDescent="0.2">
      <c r="A32" s="283"/>
      <c r="B32" s="290"/>
      <c r="C32" s="285"/>
      <c r="D32" s="330"/>
      <c r="E32" s="290"/>
      <c r="F32" s="290"/>
      <c r="G32" s="289"/>
      <c r="H32" s="314"/>
      <c r="I32" s="289">
        <f>$C31*I31</f>
        <v>13637.58</v>
      </c>
      <c r="J32" s="289">
        <f t="shared" ref="J32" si="15">$C31*J31</f>
        <v>20456.37</v>
      </c>
      <c r="K32" s="289">
        <f t="shared" ref="K32" si="16">$C31*K31</f>
        <v>27275.16</v>
      </c>
      <c r="L32" s="289">
        <f t="shared" ref="L32" si="17">$C31*L31</f>
        <v>34093.949999999997</v>
      </c>
    </row>
    <row r="33" spans="1:14" x14ac:dyDescent="0.2">
      <c r="A33" s="283">
        <v>15</v>
      </c>
      <c r="B33" s="301" t="s">
        <v>507</v>
      </c>
      <c r="C33" s="285">
        <v>54816.11</v>
      </c>
      <c r="D33" s="330">
        <f>C33/$C$45</f>
        <v>1.54E-2</v>
      </c>
      <c r="E33" s="290"/>
      <c r="F33" s="290"/>
      <c r="G33" s="289"/>
      <c r="H33" s="314"/>
      <c r="I33" s="293">
        <v>0.4</v>
      </c>
      <c r="J33" s="293">
        <v>0.6</v>
      </c>
      <c r="K33" s="293">
        <v>0.8</v>
      </c>
      <c r="L33" s="298">
        <v>1</v>
      </c>
      <c r="M33" s="299"/>
    </row>
    <row r="34" spans="1:14" x14ac:dyDescent="0.2">
      <c r="A34" s="283"/>
      <c r="B34" s="290"/>
      <c r="C34" s="285"/>
      <c r="D34" s="330"/>
      <c r="E34" s="290"/>
      <c r="F34" s="290"/>
      <c r="G34" s="289"/>
      <c r="H34" s="314"/>
      <c r="I34" s="289">
        <f>$C33*I33</f>
        <v>21926.44</v>
      </c>
      <c r="J34" s="289">
        <f t="shared" ref="J34" si="18">$C33*J33</f>
        <v>32889.67</v>
      </c>
      <c r="K34" s="289">
        <f t="shared" ref="K34" si="19">$C33*K33</f>
        <v>43852.89</v>
      </c>
      <c r="L34" s="289">
        <f t="shared" ref="L34" si="20">$C33*L33</f>
        <v>54816.11</v>
      </c>
    </row>
    <row r="35" spans="1:14" x14ac:dyDescent="0.2">
      <c r="A35" s="283">
        <v>16</v>
      </c>
      <c r="B35" s="301" t="s">
        <v>508</v>
      </c>
      <c r="C35" s="285">
        <v>48527.77</v>
      </c>
      <c r="D35" s="330">
        <f>C35/$C$45</f>
        <v>1.3599999999999999E-2</v>
      </c>
      <c r="E35" s="290"/>
      <c r="F35" s="290"/>
      <c r="G35" s="289"/>
      <c r="H35" s="314"/>
      <c r="I35" s="293">
        <v>0.4</v>
      </c>
      <c r="J35" s="293">
        <v>0.6</v>
      </c>
      <c r="K35" s="293">
        <v>0.8</v>
      </c>
      <c r="L35" s="298">
        <v>1</v>
      </c>
      <c r="M35" s="299"/>
    </row>
    <row r="36" spans="1:14" x14ac:dyDescent="0.2">
      <c r="A36" s="283"/>
      <c r="B36" s="290"/>
      <c r="C36" s="285"/>
      <c r="D36" s="330"/>
      <c r="E36" s="290"/>
      <c r="F36" s="290"/>
      <c r="G36" s="289"/>
      <c r="H36" s="314"/>
      <c r="I36" s="289">
        <f>$C35*I35</f>
        <v>19411.11</v>
      </c>
      <c r="J36" s="289">
        <f t="shared" ref="J36" si="21">$C35*J35</f>
        <v>29116.66</v>
      </c>
      <c r="K36" s="289">
        <f t="shared" ref="K36" si="22">$C35*K35</f>
        <v>38822.22</v>
      </c>
      <c r="L36" s="289">
        <f t="shared" ref="L36" si="23">$C35*L35</f>
        <v>48527.77</v>
      </c>
    </row>
    <row r="37" spans="1:14" x14ac:dyDescent="0.2">
      <c r="A37" s="283">
        <v>17</v>
      </c>
      <c r="B37" s="301" t="s">
        <v>509</v>
      </c>
      <c r="C37" s="285">
        <v>258302.33</v>
      </c>
      <c r="D37" s="330">
        <f>C37/$C$45</f>
        <v>7.2400000000000006E-2</v>
      </c>
      <c r="E37" s="290"/>
      <c r="F37" s="290"/>
      <c r="G37" s="289"/>
      <c r="H37" s="314"/>
      <c r="I37" s="293">
        <v>0.4</v>
      </c>
      <c r="J37" s="293">
        <v>0.6</v>
      </c>
      <c r="K37" s="293">
        <v>0.8</v>
      </c>
      <c r="L37" s="298">
        <v>1</v>
      </c>
      <c r="M37" s="299"/>
    </row>
    <row r="38" spans="1:14" x14ac:dyDescent="0.2">
      <c r="A38" s="283"/>
      <c r="B38" s="290"/>
      <c r="C38" s="285"/>
      <c r="D38" s="330"/>
      <c r="E38" s="290"/>
      <c r="F38" s="290"/>
      <c r="G38" s="289"/>
      <c r="H38" s="314"/>
      <c r="I38" s="289">
        <f>$C37*I37</f>
        <v>103320.93</v>
      </c>
      <c r="J38" s="289">
        <f t="shared" ref="J38:J42" si="24">$C37*J37</f>
        <v>154981.4</v>
      </c>
      <c r="K38" s="289">
        <f t="shared" ref="K38:K42" si="25">$C37*K37</f>
        <v>206641.86</v>
      </c>
      <c r="L38" s="289">
        <f t="shared" ref="L38:L42" si="26">$C37*L37</f>
        <v>258302.33</v>
      </c>
    </row>
    <row r="39" spans="1:14" x14ac:dyDescent="0.2">
      <c r="A39" s="283">
        <v>18</v>
      </c>
      <c r="B39" s="301" t="s">
        <v>513</v>
      </c>
      <c r="C39" s="285">
        <v>276686.01</v>
      </c>
      <c r="D39" s="330">
        <f>C39/$C$45</f>
        <v>7.7600000000000002E-2</v>
      </c>
      <c r="E39" s="290"/>
      <c r="F39" s="290"/>
      <c r="G39" s="289"/>
      <c r="H39" s="314"/>
      <c r="I39" s="293">
        <v>0.4</v>
      </c>
      <c r="J39" s="293">
        <v>0.6</v>
      </c>
      <c r="K39" s="293">
        <v>0.8</v>
      </c>
      <c r="L39" s="298">
        <v>1</v>
      </c>
      <c r="M39" s="299"/>
    </row>
    <row r="40" spans="1:14" x14ac:dyDescent="0.2">
      <c r="A40" s="283"/>
      <c r="B40" s="290"/>
      <c r="C40" s="285"/>
      <c r="D40" s="330"/>
      <c r="E40" s="290"/>
      <c r="F40" s="290"/>
      <c r="G40" s="289"/>
      <c r="H40" s="314"/>
      <c r="I40" s="289">
        <f>$C39*I39</f>
        <v>110674.4</v>
      </c>
      <c r="J40" s="289">
        <f t="shared" si="24"/>
        <v>166011.60999999999</v>
      </c>
      <c r="K40" s="289">
        <f t="shared" si="25"/>
        <v>221348.81</v>
      </c>
      <c r="L40" s="289">
        <f t="shared" si="26"/>
        <v>276686.01</v>
      </c>
    </row>
    <row r="41" spans="1:14" x14ac:dyDescent="0.2">
      <c r="A41" s="283">
        <v>19</v>
      </c>
      <c r="B41" s="301" t="s">
        <v>514</v>
      </c>
      <c r="C41" s="285">
        <v>165128.38</v>
      </c>
      <c r="D41" s="330">
        <f>C41/$C$45</f>
        <v>4.6300000000000001E-2</v>
      </c>
      <c r="E41" s="290"/>
      <c r="F41" s="290"/>
      <c r="G41" s="289"/>
      <c r="H41" s="314"/>
      <c r="I41" s="293">
        <v>0.4</v>
      </c>
      <c r="J41" s="293">
        <v>0.6</v>
      </c>
      <c r="K41" s="293">
        <v>0.8</v>
      </c>
      <c r="L41" s="298">
        <v>1</v>
      </c>
      <c r="M41" s="299"/>
    </row>
    <row r="42" spans="1:14" x14ac:dyDescent="0.2">
      <c r="A42" s="283"/>
      <c r="B42" s="290"/>
      <c r="C42" s="285"/>
      <c r="D42" s="330"/>
      <c r="E42" s="290"/>
      <c r="F42" s="290"/>
      <c r="G42" s="289"/>
      <c r="H42" s="314"/>
      <c r="I42" s="289">
        <f>$C41*I41</f>
        <v>66051.350000000006</v>
      </c>
      <c r="J42" s="289">
        <f t="shared" si="24"/>
        <v>99077.03</v>
      </c>
      <c r="K42" s="289">
        <f t="shared" si="25"/>
        <v>132102.70000000001</v>
      </c>
      <c r="L42" s="289">
        <f t="shared" si="26"/>
        <v>165128.38</v>
      </c>
    </row>
    <row r="43" spans="1:14" x14ac:dyDescent="0.2">
      <c r="A43" s="283">
        <v>20</v>
      </c>
      <c r="B43" s="301" t="s">
        <v>16</v>
      </c>
      <c r="C43" s="285">
        <v>6001.47</v>
      </c>
      <c r="D43" s="330">
        <f>C43/$C$45</f>
        <v>1.6999999999999999E-3</v>
      </c>
      <c r="E43" s="290"/>
      <c r="F43" s="290"/>
      <c r="G43" s="289"/>
      <c r="H43" s="314"/>
      <c r="I43" s="293">
        <v>0.4</v>
      </c>
      <c r="J43" s="293">
        <v>0.6</v>
      </c>
      <c r="K43" s="293">
        <v>0.8</v>
      </c>
      <c r="L43" s="298">
        <v>1</v>
      </c>
      <c r="M43" s="299"/>
    </row>
    <row r="44" spans="1:14" ht="13.5" thickBot="1" x14ac:dyDescent="0.25">
      <c r="A44" s="283"/>
      <c r="B44" s="290"/>
      <c r="C44" s="285"/>
      <c r="D44" s="330"/>
      <c r="E44" s="290"/>
      <c r="F44" s="290"/>
      <c r="G44" s="289"/>
      <c r="H44" s="314"/>
      <c r="I44" s="289">
        <f>$C43*I43</f>
        <v>2400.59</v>
      </c>
      <c r="J44" s="289">
        <f t="shared" ref="J44" si="27">$C43*J43</f>
        <v>3600.88</v>
      </c>
      <c r="K44" s="289">
        <f t="shared" ref="K44" si="28">$C43*K43</f>
        <v>4801.18</v>
      </c>
      <c r="L44" s="289">
        <f t="shared" ref="L44" si="29">$C43*L43</f>
        <v>6001.47</v>
      </c>
    </row>
    <row r="45" spans="1:14" ht="13.5" thickBot="1" x14ac:dyDescent="0.25">
      <c r="A45" s="331" t="s">
        <v>237</v>
      </c>
      <c r="B45" s="332"/>
      <c r="C45" s="302">
        <f>SUM(C5:C44)</f>
        <v>3566400.76</v>
      </c>
      <c r="D45" s="303">
        <v>1</v>
      </c>
      <c r="E45" s="290"/>
      <c r="F45" s="290"/>
      <c r="G45" s="290"/>
      <c r="H45" s="310"/>
      <c r="I45" s="310"/>
      <c r="J45" s="310"/>
      <c r="K45" s="310"/>
      <c r="L45" s="291"/>
      <c r="M45" s="304"/>
    </row>
    <row r="46" spans="1:14" ht="13.5" customHeight="1" thickBot="1" x14ac:dyDescent="0.25">
      <c r="A46" s="333" t="s">
        <v>238</v>
      </c>
      <c r="B46" s="334"/>
      <c r="C46" s="339" t="s">
        <v>239</v>
      </c>
      <c r="D46" s="277" t="s">
        <v>233</v>
      </c>
      <c r="E46" s="305">
        <f>E6+E8+E10+E12+E14+E16+E18+E20+E22+E24+E26+E28+E30+E32+E34+E36+E38+E44</f>
        <v>103346.48</v>
      </c>
      <c r="F46" s="305">
        <f>(F6+F8+F10+F12+F14+F16+F18+F20+F22+F24+F26+F28+F30+F32+F34+F36+F38+F44)-(E6+E8+E10+E12+E14+E16+E18+E20+E22+E24+E26+E28+E30+E32+E34+E36+E38+E44)</f>
        <v>183291.32</v>
      </c>
      <c r="G46" s="305">
        <f>G8-F8+G10-F10+G12-F12+G14-F14+G16+G24-F24+G26-F26</f>
        <v>524704.06999999995</v>
      </c>
      <c r="H46" s="305">
        <f>H10-G10+H12-G12+H14-G14+H16-G16+H24-G24+H26-G26</f>
        <v>597009.93000000005</v>
      </c>
      <c r="I46" s="305">
        <f>I44+I38+I36+I34+I32+I30+I28+I26+I24+I22+I20+I18+I16+I14+I12-H12-H14-H16-H24-H26+I42+I40</f>
        <v>955844.66</v>
      </c>
      <c r="J46" s="305">
        <f>J44-I44+J38-I38+J36-I36+J34-I34+J32-I32+J30-I30+J28-I28+J26-I26+J24-I24+J22-I22+J20-I20+J18-I18+J14-I14+J42-I42+J40-I40</f>
        <v>582153.5</v>
      </c>
      <c r="K46" s="305">
        <f>K44-J44+K38-J38+K36-J36+K34-J34+K32-J32+K30-J30+K28-J28+K26-J26+K24-J24+K22-J22+K20-J20+K14-J14+K42-J42+K40-J40</f>
        <v>322540.39</v>
      </c>
      <c r="L46" s="305">
        <f>L44-K44+L38-K38+L36-K36+L34-K34+L32-K32+L30-K30+L28-K28+L26-K26+L24-K24+L22-K22+L20-K20+L14-K14+L42-K42+L40-K40</f>
        <v>297510.40999999997</v>
      </c>
    </row>
    <row r="47" spans="1:14" ht="13.5" thickBot="1" x14ac:dyDescent="0.25">
      <c r="A47" s="335"/>
      <c r="B47" s="336"/>
      <c r="C47" s="340"/>
      <c r="D47" s="98" t="s">
        <v>234</v>
      </c>
      <c r="E47" s="306">
        <f>((E46)/$C$45)</f>
        <v>2.9000000000000001E-2</v>
      </c>
      <c r="F47" s="306">
        <f t="shared" ref="F47:L47" si="30">((F46)/$C$45)</f>
        <v>5.1400000000000001E-2</v>
      </c>
      <c r="G47" s="306">
        <f t="shared" si="30"/>
        <v>0.14710000000000001</v>
      </c>
      <c r="H47" s="306">
        <f t="shared" si="30"/>
        <v>0.16739999999999999</v>
      </c>
      <c r="I47" s="306">
        <f t="shared" si="30"/>
        <v>0.26800000000000002</v>
      </c>
      <c r="J47" s="306">
        <f t="shared" si="30"/>
        <v>0.16320000000000001</v>
      </c>
      <c r="K47" s="306">
        <f t="shared" si="30"/>
        <v>9.0399999999999994E-2</v>
      </c>
      <c r="L47" s="306">
        <f t="shared" si="30"/>
        <v>8.3400000000000002E-2</v>
      </c>
    </row>
    <row r="48" spans="1:14" ht="13.5" thickBot="1" x14ac:dyDescent="0.25">
      <c r="A48" s="335"/>
      <c r="B48" s="336"/>
      <c r="C48" s="339" t="s">
        <v>240</v>
      </c>
      <c r="D48" s="277" t="s">
        <v>233</v>
      </c>
      <c r="E48" s="305">
        <f>E46</f>
        <v>103346.48</v>
      </c>
      <c r="F48" s="305">
        <f>F46+E48</f>
        <v>286637.8</v>
      </c>
      <c r="G48" s="305">
        <f>G46+F48</f>
        <v>811341.87</v>
      </c>
      <c r="H48" s="305">
        <f>+G48+H46</f>
        <v>1408351.8</v>
      </c>
      <c r="I48" s="305">
        <f t="shared" ref="I48:L48" si="31">+H48+I46</f>
        <v>2364196.46</v>
      </c>
      <c r="J48" s="305">
        <f t="shared" si="31"/>
        <v>2946349.96</v>
      </c>
      <c r="K48" s="305">
        <f t="shared" si="31"/>
        <v>3268890.35</v>
      </c>
      <c r="L48" s="305">
        <f t="shared" si="31"/>
        <v>3566400.76</v>
      </c>
      <c r="M48" s="299"/>
      <c r="N48" s="299"/>
    </row>
    <row r="49" spans="1:13" ht="13.5" thickBot="1" x14ac:dyDescent="0.25">
      <c r="A49" s="337"/>
      <c r="B49" s="338"/>
      <c r="C49" s="340"/>
      <c r="D49" s="98" t="s">
        <v>234</v>
      </c>
      <c r="E49" s="307">
        <f>E47</f>
        <v>2.9000000000000001E-2</v>
      </c>
      <c r="F49" s="306">
        <f>F48/$C$45</f>
        <v>8.0399999999999999E-2</v>
      </c>
      <c r="G49" s="306">
        <f t="shared" ref="G49:L49" si="32">G48/$C$45</f>
        <v>0.22750000000000001</v>
      </c>
      <c r="H49" s="306">
        <f t="shared" si="32"/>
        <v>0.39489999999999997</v>
      </c>
      <c r="I49" s="306">
        <f t="shared" si="32"/>
        <v>0.66290000000000004</v>
      </c>
      <c r="J49" s="306">
        <f t="shared" si="32"/>
        <v>0.82609999999999995</v>
      </c>
      <c r="K49" s="306">
        <f t="shared" si="32"/>
        <v>0.91659999999999997</v>
      </c>
      <c r="L49" s="306">
        <f t="shared" si="32"/>
        <v>1</v>
      </c>
    </row>
    <row r="50" spans="1:13" x14ac:dyDescent="0.2">
      <c r="L50" s="304"/>
    </row>
    <row r="51" spans="1:13" x14ac:dyDescent="0.2">
      <c r="E51" s="299"/>
      <c r="F51" s="299"/>
      <c r="G51" s="299"/>
      <c r="H51" s="299"/>
      <c r="I51" s="299"/>
      <c r="J51" s="299"/>
      <c r="K51" s="299"/>
      <c r="L51" s="304"/>
    </row>
    <row r="55" spans="1:13" x14ac:dyDescent="0.2">
      <c r="M55" s="299"/>
    </row>
  </sheetData>
  <mergeCells count="27">
    <mergeCell ref="A45:B45"/>
    <mergeCell ref="A46:B49"/>
    <mergeCell ref="C46:C47"/>
    <mergeCell ref="C48:C49"/>
    <mergeCell ref="D43:D44"/>
    <mergeCell ref="D7:D8"/>
    <mergeCell ref="D9:D10"/>
    <mergeCell ref="D11:D12"/>
    <mergeCell ref="D13:D14"/>
    <mergeCell ref="D15:D16"/>
    <mergeCell ref="D23:D24"/>
    <mergeCell ref="D25:D26"/>
    <mergeCell ref="D27:D28"/>
    <mergeCell ref="D29:D30"/>
    <mergeCell ref="D17:D18"/>
    <mergeCell ref="D19:D20"/>
    <mergeCell ref="D21:D22"/>
    <mergeCell ref="D39:D40"/>
    <mergeCell ref="D41:D42"/>
    <mergeCell ref="A2:L2"/>
    <mergeCell ref="A1:L1"/>
    <mergeCell ref="A3:L3"/>
    <mergeCell ref="D35:D36"/>
    <mergeCell ref="D37:D38"/>
    <mergeCell ref="D31:D32"/>
    <mergeCell ref="D33:D34"/>
    <mergeCell ref="D5:D6"/>
  </mergeCells>
  <pageMargins left="0.51181102362204722" right="0.51181102362204722" top="0.59055118110236227" bottom="0.59055118110236227" header="0.31496062992125984" footer="0.31496062992125984"/>
  <pageSetup paperSize="9" scale="80" orientation="landscape"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175"/>
  <sheetViews>
    <sheetView view="pageBreakPreview" topLeftCell="A172" zoomScale="70" zoomScaleSheetLayoutView="70" workbookViewId="0">
      <selection activeCell="J20" sqref="J20"/>
    </sheetView>
  </sheetViews>
  <sheetFormatPr defaultColWidth="9.140625" defaultRowHeight="12.75" x14ac:dyDescent="0.2"/>
  <cols>
    <col min="1" max="1" width="10.28515625" style="2" customWidth="1"/>
    <col min="2" max="2" width="14" style="2" customWidth="1"/>
    <col min="3" max="3" width="54.28515625" style="3" customWidth="1"/>
    <col min="4" max="4" width="6.7109375" style="4" customWidth="1"/>
    <col min="5" max="5" width="10.7109375" style="10" customWidth="1"/>
    <col min="6" max="7" width="10.7109375" style="10" hidden="1" customWidth="1"/>
    <col min="8" max="9" width="10.7109375" style="10" customWidth="1"/>
    <col min="10" max="10" width="11.28515625" style="10" customWidth="1"/>
    <col min="11" max="11" width="11.28515625" style="66" customWidth="1"/>
    <col min="12" max="12" width="11.28515625" style="66" hidden="1" customWidth="1"/>
    <col min="13" max="13" width="15" style="10" customWidth="1"/>
    <col min="14" max="14" width="14.7109375" style="16" hidden="1" customWidth="1"/>
    <col min="15" max="15" width="14" style="1" hidden="1" customWidth="1"/>
    <col min="16" max="16" width="0" style="1" hidden="1" customWidth="1"/>
    <col min="17" max="17" width="0.140625" style="1" hidden="1" customWidth="1"/>
    <col min="18" max="18" width="16.42578125" style="1" customWidth="1"/>
    <col min="19" max="19" width="12.85546875" style="1" bestFit="1" customWidth="1"/>
    <col min="20" max="16384" width="9.140625" style="1"/>
  </cols>
  <sheetData>
    <row r="1" spans="1:18" ht="15.75" x14ac:dyDescent="0.2">
      <c r="A1" s="33"/>
      <c r="B1" s="34"/>
      <c r="C1" s="34"/>
      <c r="D1" s="34"/>
      <c r="E1" s="34"/>
      <c r="F1" s="34"/>
      <c r="G1" s="34"/>
      <c r="H1" s="34"/>
      <c r="I1" s="34"/>
      <c r="J1" s="34"/>
      <c r="K1" s="103"/>
      <c r="L1" s="103"/>
      <c r="M1" s="34"/>
      <c r="N1" s="34"/>
      <c r="O1" s="35"/>
    </row>
    <row r="2" spans="1:18" ht="15.75" x14ac:dyDescent="0.2">
      <c r="A2" s="36"/>
      <c r="B2" s="37"/>
      <c r="C2" s="37"/>
      <c r="D2" s="37"/>
      <c r="E2" s="37"/>
      <c r="F2" s="37"/>
      <c r="G2" s="37"/>
      <c r="H2" s="37"/>
      <c r="I2" s="37"/>
      <c r="J2" s="37"/>
      <c r="K2" s="104"/>
      <c r="L2" s="104"/>
      <c r="M2" s="37"/>
      <c r="N2" s="37"/>
      <c r="O2" s="38"/>
    </row>
    <row r="3" spans="1:18" ht="15.75" x14ac:dyDescent="0.2">
      <c r="A3" s="274"/>
      <c r="B3" s="275"/>
      <c r="C3" s="275"/>
      <c r="D3" s="275"/>
      <c r="E3" s="275"/>
      <c r="F3" s="275"/>
      <c r="G3" s="275"/>
      <c r="H3" s="275"/>
      <c r="I3" s="275"/>
      <c r="J3" s="39"/>
      <c r="K3" s="105"/>
      <c r="L3" s="105"/>
      <c r="M3" s="39"/>
      <c r="N3" s="39"/>
      <c r="O3" s="40"/>
    </row>
    <row r="4" spans="1:18" ht="15.75" x14ac:dyDescent="0.2">
      <c r="A4" s="274"/>
      <c r="B4" s="275"/>
      <c r="C4" s="275"/>
      <c r="D4" s="275"/>
      <c r="E4" s="275"/>
      <c r="F4" s="275"/>
      <c r="G4" s="275"/>
      <c r="H4" s="275"/>
      <c r="I4" s="275"/>
      <c r="J4" s="39"/>
      <c r="K4" s="105"/>
      <c r="L4" s="105"/>
      <c r="M4" s="39"/>
      <c r="N4" s="39"/>
      <c r="O4" s="40"/>
    </row>
    <row r="5" spans="1:18" ht="15.75" x14ac:dyDescent="0.2">
      <c r="A5" s="274"/>
      <c r="B5" s="275"/>
      <c r="C5" s="275"/>
      <c r="D5" s="275"/>
      <c r="E5" s="275"/>
      <c r="F5" s="275"/>
      <c r="G5" s="275"/>
      <c r="H5" s="275"/>
      <c r="I5" s="275"/>
      <c r="J5" s="39"/>
      <c r="K5" s="105"/>
      <c r="L5" s="105"/>
      <c r="M5" s="39"/>
      <c r="N5" s="39"/>
      <c r="O5" s="40"/>
    </row>
    <row r="6" spans="1:18" ht="15.75" x14ac:dyDescent="0.25">
      <c r="A6" s="317" t="s">
        <v>135</v>
      </c>
      <c r="B6" s="318"/>
      <c r="C6" s="318"/>
      <c r="D6" s="318"/>
      <c r="E6" s="318"/>
      <c r="F6" s="318"/>
      <c r="G6" s="318"/>
      <c r="H6" s="318"/>
      <c r="I6" s="318"/>
      <c r="J6" s="318"/>
      <c r="K6" s="318"/>
      <c r="L6" s="318"/>
      <c r="M6" s="318"/>
      <c r="N6" s="318"/>
      <c r="O6" s="319"/>
    </row>
    <row r="7" spans="1:18" ht="15.75" x14ac:dyDescent="0.25">
      <c r="A7" s="317" t="s">
        <v>136</v>
      </c>
      <c r="B7" s="318"/>
      <c r="C7" s="318"/>
      <c r="D7" s="318"/>
      <c r="E7" s="318"/>
      <c r="F7" s="318"/>
      <c r="G7" s="318"/>
      <c r="H7" s="318"/>
      <c r="I7" s="318"/>
      <c r="J7" s="318"/>
      <c r="K7" s="318"/>
      <c r="L7" s="318"/>
      <c r="M7" s="318"/>
      <c r="N7" s="318"/>
      <c r="O7" s="319"/>
    </row>
    <row r="8" spans="1:18" x14ac:dyDescent="0.2">
      <c r="A8" s="41"/>
      <c r="B8" s="42"/>
      <c r="C8" s="42"/>
      <c r="D8" s="42"/>
      <c r="E8" s="42"/>
      <c r="F8" s="42"/>
      <c r="G8" s="42"/>
      <c r="H8" s="42"/>
      <c r="I8" s="42"/>
      <c r="J8" s="42"/>
      <c r="K8" s="100"/>
      <c r="L8" s="100"/>
      <c r="M8" s="42"/>
      <c r="N8" s="42"/>
      <c r="O8" s="43"/>
    </row>
    <row r="9" spans="1:18" x14ac:dyDescent="0.2">
      <c r="A9" s="187" t="s">
        <v>242</v>
      </c>
      <c r="B9" s="100"/>
      <c r="C9" s="100"/>
      <c r="D9" s="42"/>
      <c r="E9" s="42"/>
      <c r="F9" s="42"/>
      <c r="G9" s="42"/>
      <c r="H9" s="42"/>
      <c r="I9" s="42"/>
      <c r="J9" s="185" t="s">
        <v>471</v>
      </c>
      <c r="K9" s="186"/>
      <c r="L9" s="186"/>
      <c r="M9" s="186"/>
      <c r="N9" s="42"/>
      <c r="O9" s="43"/>
    </row>
    <row r="10" spans="1:18" x14ac:dyDescent="0.2">
      <c r="A10" s="41" t="s">
        <v>137</v>
      </c>
      <c r="B10" s="42"/>
      <c r="C10" s="42"/>
      <c r="D10" s="42"/>
      <c r="E10" s="44"/>
      <c r="F10" s="44"/>
      <c r="G10" s="44"/>
      <c r="H10" s="44"/>
      <c r="I10" s="44"/>
      <c r="J10" s="192" t="s">
        <v>142</v>
      </c>
      <c r="K10" s="106">
        <v>0.27600000000000002</v>
      </c>
      <c r="L10" s="106"/>
      <c r="N10" s="44"/>
      <c r="O10" s="45"/>
    </row>
    <row r="11" spans="1:18" x14ac:dyDescent="0.2">
      <c r="A11" s="187" t="s">
        <v>467</v>
      </c>
      <c r="B11" s="100"/>
      <c r="C11" s="101"/>
      <c r="D11" s="46"/>
      <c r="E11" s="46"/>
      <c r="F11" s="46"/>
      <c r="G11" s="46"/>
      <c r="H11" s="46"/>
      <c r="I11" s="46"/>
      <c r="J11" s="101"/>
      <c r="K11" s="101"/>
      <c r="L11" s="101"/>
      <c r="M11" s="101"/>
      <c r="N11" s="47" t="s">
        <v>138</v>
      </c>
      <c r="O11" s="48">
        <v>0.255</v>
      </c>
    </row>
    <row r="12" spans="1:18" x14ac:dyDescent="0.2">
      <c r="A12" s="187" t="s">
        <v>468</v>
      </c>
      <c r="B12" s="100"/>
      <c r="C12" s="188"/>
      <c r="D12" s="49"/>
      <c r="E12" s="50"/>
      <c r="F12" s="50"/>
      <c r="G12" s="50"/>
      <c r="H12" s="50"/>
      <c r="I12" s="50"/>
      <c r="J12" s="102"/>
      <c r="K12" s="102"/>
      <c r="L12" s="102"/>
      <c r="M12" s="102"/>
      <c r="N12" s="51" t="s">
        <v>139</v>
      </c>
      <c r="O12" s="48">
        <v>1.2433000000000001</v>
      </c>
      <c r="R12" s="57"/>
    </row>
    <row r="13" spans="1:18" x14ac:dyDescent="0.2">
      <c r="A13" s="52"/>
      <c r="B13" s="44"/>
      <c r="C13" s="49"/>
      <c r="D13" s="49"/>
      <c r="E13" s="50"/>
      <c r="F13" s="50"/>
      <c r="G13" s="50"/>
      <c r="H13" s="50"/>
      <c r="I13" s="50"/>
      <c r="J13" s="44"/>
      <c r="K13" s="102"/>
      <c r="L13" s="102"/>
      <c r="M13" s="44"/>
      <c r="N13" s="44"/>
      <c r="O13" s="53"/>
      <c r="R13" s="77"/>
    </row>
    <row r="14" spans="1:18" x14ac:dyDescent="0.2">
      <c r="A14" s="320" t="s">
        <v>140</v>
      </c>
      <c r="B14" s="321"/>
      <c r="C14" s="321"/>
      <c r="D14" s="321"/>
      <c r="E14" s="321"/>
      <c r="F14" s="321"/>
      <c r="G14" s="321"/>
      <c r="H14" s="321"/>
      <c r="I14" s="321"/>
      <c r="J14" s="321"/>
      <c r="K14" s="321"/>
      <c r="L14" s="321"/>
      <c r="M14" s="321"/>
      <c r="N14" s="321"/>
      <c r="O14" s="322"/>
    </row>
    <row r="15" spans="1:18" s="17" customFormat="1" ht="14.25" x14ac:dyDescent="0.2">
      <c r="A15" s="320"/>
      <c r="B15" s="321"/>
      <c r="C15" s="321"/>
      <c r="D15" s="321"/>
      <c r="E15" s="321"/>
      <c r="F15" s="321"/>
      <c r="G15" s="321"/>
      <c r="H15" s="321"/>
      <c r="I15" s="321"/>
      <c r="J15" s="321"/>
      <c r="K15" s="321"/>
      <c r="L15" s="321"/>
      <c r="M15" s="321"/>
      <c r="N15" s="321"/>
      <c r="O15" s="322"/>
    </row>
    <row r="16" spans="1:18" s="19" customFormat="1" ht="15.75" x14ac:dyDescent="0.25">
      <c r="A16" s="18"/>
      <c r="B16" s="18"/>
      <c r="C16" s="88"/>
      <c r="D16" s="88"/>
      <c r="E16" s="89"/>
      <c r="F16" s="89"/>
      <c r="G16" s="89"/>
      <c r="H16" s="89"/>
      <c r="I16" s="89"/>
      <c r="J16" s="89"/>
      <c r="K16" s="89"/>
      <c r="L16" s="89"/>
      <c r="M16" s="89"/>
      <c r="N16" s="21"/>
    </row>
    <row r="17" spans="1:19" s="19" customFormat="1" x14ac:dyDescent="0.2">
      <c r="A17" s="32" t="s">
        <v>18</v>
      </c>
      <c r="B17" s="32" t="s">
        <v>493</v>
      </c>
      <c r="C17" s="323" t="s">
        <v>469</v>
      </c>
      <c r="D17" s="323"/>
      <c r="E17" s="323"/>
      <c r="F17" s="323"/>
      <c r="G17" s="323"/>
      <c r="H17" s="323"/>
      <c r="I17" s="323"/>
      <c r="J17" s="323"/>
      <c r="K17" s="323"/>
      <c r="L17" s="323"/>
      <c r="M17" s="323"/>
      <c r="N17" s="21"/>
    </row>
    <row r="18" spans="1:19" s="19" customFormat="1" x14ac:dyDescent="0.2">
      <c r="A18" s="32"/>
      <c r="B18" s="32"/>
      <c r="C18" s="276"/>
      <c r="D18" s="276"/>
      <c r="E18" s="90"/>
      <c r="F18" s="90"/>
      <c r="G18" s="90"/>
      <c r="H18" s="90"/>
      <c r="I18" s="90"/>
      <c r="J18" s="90"/>
      <c r="K18" s="90"/>
      <c r="L18" s="90"/>
      <c r="M18" s="90"/>
      <c r="N18" s="21"/>
      <c r="O18" s="20"/>
    </row>
    <row r="19" spans="1:19" ht="25.5" x14ac:dyDescent="0.2">
      <c r="A19" s="5" t="s">
        <v>0</v>
      </c>
      <c r="B19" s="5" t="s">
        <v>141</v>
      </c>
      <c r="C19" s="7" t="s">
        <v>1</v>
      </c>
      <c r="D19" s="5" t="s">
        <v>2</v>
      </c>
      <c r="E19" s="251" t="s">
        <v>481</v>
      </c>
      <c r="F19" s="251" t="s">
        <v>491</v>
      </c>
      <c r="G19" s="251" t="s">
        <v>492</v>
      </c>
      <c r="H19" s="251" t="s">
        <v>484</v>
      </c>
      <c r="I19" s="83" t="s">
        <v>485</v>
      </c>
      <c r="J19" s="83" t="s">
        <v>482</v>
      </c>
      <c r="K19" s="83" t="s">
        <v>483</v>
      </c>
      <c r="L19" s="251" t="s">
        <v>487</v>
      </c>
      <c r="M19" s="251" t="s">
        <v>486</v>
      </c>
      <c r="O19" s="15"/>
    </row>
    <row r="20" spans="1:19" ht="12.75" customHeight="1" x14ac:dyDescent="0.2">
      <c r="A20" s="94">
        <v>1</v>
      </c>
      <c r="B20" s="94"/>
      <c r="C20" s="99" t="s">
        <v>29</v>
      </c>
      <c r="D20" s="95"/>
      <c r="E20" s="96"/>
      <c r="F20" s="96"/>
      <c r="G20" s="96"/>
      <c r="H20" s="96"/>
      <c r="I20" s="96"/>
      <c r="J20" s="96"/>
      <c r="K20" s="96"/>
      <c r="L20" s="97">
        <f>SUM(L21:L26)</f>
        <v>8385.8799999999992</v>
      </c>
      <c r="M20" s="252">
        <f>SUM(M21:M26)</f>
        <v>8385.8799999999992</v>
      </c>
    </row>
    <row r="21" spans="1:19" x14ac:dyDescent="0.2">
      <c r="A21" s="9" t="s">
        <v>20</v>
      </c>
      <c r="B21" s="54" t="s">
        <v>128</v>
      </c>
      <c r="C21" s="23" t="s">
        <v>6</v>
      </c>
      <c r="D21" s="8" t="s">
        <v>7</v>
      </c>
      <c r="E21" s="25">
        <f>MEMORIAL!E9</f>
        <v>6</v>
      </c>
      <c r="F21" s="25">
        <v>0</v>
      </c>
      <c r="G21" s="25">
        <v>0</v>
      </c>
      <c r="H21" s="25">
        <f t="shared" ref="H21:H26" si="0">E21-F21-G21</f>
        <v>6</v>
      </c>
      <c r="I21" s="25">
        <v>266.52</v>
      </c>
      <c r="J21" s="12">
        <v>338.56</v>
      </c>
      <c r="K21" s="25">
        <f>J21*1.276</f>
        <v>432</v>
      </c>
      <c r="L21" s="14">
        <f t="shared" ref="L21:L26" si="1">E21*I21</f>
        <v>1599.12</v>
      </c>
      <c r="M21" s="14">
        <f>H21*I21</f>
        <v>1599.12</v>
      </c>
      <c r="N21" s="21" t="s">
        <v>128</v>
      </c>
      <c r="O21" s="15"/>
      <c r="R21" s="57"/>
      <c r="S21" s="56"/>
    </row>
    <row r="22" spans="1:19" x14ac:dyDescent="0.2">
      <c r="A22" s="9" t="s">
        <v>133</v>
      </c>
      <c r="B22" s="63" t="e">
        <f>#REF!</f>
        <v>#REF!</v>
      </c>
      <c r="C22" s="63" t="s">
        <v>149</v>
      </c>
      <c r="D22" s="22" t="s">
        <v>127</v>
      </c>
      <c r="E22" s="25">
        <v>18</v>
      </c>
      <c r="F22" s="25">
        <v>0</v>
      </c>
      <c r="G22" s="25">
        <v>0</v>
      </c>
      <c r="H22" s="25">
        <f t="shared" si="0"/>
        <v>18</v>
      </c>
      <c r="I22" s="25">
        <v>152.18</v>
      </c>
      <c r="J22" s="12">
        <v>161.19</v>
      </c>
      <c r="K22" s="25">
        <f t="shared" ref="K22:K26" si="2">J22*1.276</f>
        <v>205.68</v>
      </c>
      <c r="L22" s="14">
        <f t="shared" si="1"/>
        <v>2739.24</v>
      </c>
      <c r="M22" s="14">
        <f t="shared" ref="M22:M26" si="3">H22*I22</f>
        <v>2739.24</v>
      </c>
      <c r="N22" s="21"/>
      <c r="O22" s="15"/>
      <c r="R22" s="57"/>
      <c r="S22" s="56"/>
    </row>
    <row r="23" spans="1:19" x14ac:dyDescent="0.2">
      <c r="A23" s="9" t="s">
        <v>21</v>
      </c>
      <c r="B23" s="108">
        <v>41598</v>
      </c>
      <c r="C23" s="64" t="s">
        <v>150</v>
      </c>
      <c r="D23" s="24" t="s">
        <v>126</v>
      </c>
      <c r="E23" s="25">
        <f>MEMORIAL!E21</f>
        <v>1</v>
      </c>
      <c r="F23" s="25">
        <v>0</v>
      </c>
      <c r="G23" s="25">
        <v>0</v>
      </c>
      <c r="H23" s="25">
        <f t="shared" si="0"/>
        <v>1</v>
      </c>
      <c r="I23" s="25">
        <v>1372.53</v>
      </c>
      <c r="J23" s="12">
        <v>1299.52</v>
      </c>
      <c r="K23" s="25">
        <f t="shared" si="2"/>
        <v>1658.19</v>
      </c>
      <c r="L23" s="14">
        <f t="shared" si="1"/>
        <v>1372.53</v>
      </c>
      <c r="M23" s="14">
        <f t="shared" si="3"/>
        <v>1372.53</v>
      </c>
      <c r="N23" s="21" t="s">
        <v>62</v>
      </c>
      <c r="O23" s="15"/>
    </row>
    <row r="24" spans="1:19" x14ac:dyDescent="0.2">
      <c r="A24" s="9" t="s">
        <v>22</v>
      </c>
      <c r="B24" s="63" t="e">
        <f>#REF!</f>
        <v>#REF!</v>
      </c>
      <c r="C24" s="64" t="s">
        <v>151</v>
      </c>
      <c r="D24" s="65" t="s">
        <v>126</v>
      </c>
      <c r="E24" s="25">
        <f>MEMORIAL!E27</f>
        <v>1</v>
      </c>
      <c r="F24" s="25">
        <v>0</v>
      </c>
      <c r="G24" s="25">
        <v>0</v>
      </c>
      <c r="H24" s="25">
        <f t="shared" si="0"/>
        <v>1</v>
      </c>
      <c r="I24" s="25">
        <v>1186.76</v>
      </c>
      <c r="J24" s="12">
        <v>1065.32</v>
      </c>
      <c r="K24" s="25">
        <f t="shared" si="2"/>
        <v>1359.35</v>
      </c>
      <c r="L24" s="14">
        <f t="shared" si="1"/>
        <v>1186.76</v>
      </c>
      <c r="M24" s="14">
        <f t="shared" si="3"/>
        <v>1186.76</v>
      </c>
      <c r="N24" s="21"/>
      <c r="O24" s="15"/>
    </row>
    <row r="25" spans="1:19" x14ac:dyDescent="0.2">
      <c r="A25" s="9" t="s">
        <v>170</v>
      </c>
      <c r="B25" s="63" t="e">
        <f>#REF!</f>
        <v>#REF!</v>
      </c>
      <c r="C25" s="64" t="s">
        <v>152</v>
      </c>
      <c r="D25" s="65" t="s">
        <v>126</v>
      </c>
      <c r="E25" s="25">
        <f>MEMORIAL!E33</f>
        <v>1</v>
      </c>
      <c r="F25" s="25">
        <v>0</v>
      </c>
      <c r="G25" s="25">
        <v>0</v>
      </c>
      <c r="H25" s="25">
        <f t="shared" si="0"/>
        <v>1</v>
      </c>
      <c r="I25" s="25">
        <v>1248.23</v>
      </c>
      <c r="J25" s="12">
        <v>1301.32</v>
      </c>
      <c r="K25" s="25">
        <f t="shared" si="2"/>
        <v>1660.48</v>
      </c>
      <c r="L25" s="14">
        <f t="shared" si="1"/>
        <v>1248.23</v>
      </c>
      <c r="M25" s="14">
        <f t="shared" si="3"/>
        <v>1248.23</v>
      </c>
      <c r="N25" s="21"/>
      <c r="O25" s="15"/>
    </row>
    <row r="26" spans="1:19" x14ac:dyDescent="0.2">
      <c r="A26" s="9" t="s">
        <v>171</v>
      </c>
      <c r="B26" s="175" t="s">
        <v>472</v>
      </c>
      <c r="C26" s="108" t="s">
        <v>63</v>
      </c>
      <c r="D26" s="8" t="s">
        <v>7</v>
      </c>
      <c r="E26" s="25">
        <f>MEMORIAL!E39</f>
        <v>600</v>
      </c>
      <c r="F26" s="25">
        <v>0</v>
      </c>
      <c r="G26" s="25">
        <v>0</v>
      </c>
      <c r="H26" s="25">
        <f t="shared" si="0"/>
        <v>600</v>
      </c>
      <c r="I26" s="25">
        <v>0.4</v>
      </c>
      <c r="J26" s="12">
        <v>0.32</v>
      </c>
      <c r="K26" s="25">
        <f t="shared" si="2"/>
        <v>0.41</v>
      </c>
      <c r="L26" s="14">
        <f t="shared" si="1"/>
        <v>240</v>
      </c>
      <c r="M26" s="14">
        <f t="shared" si="3"/>
        <v>240</v>
      </c>
      <c r="N26" s="21" t="s">
        <v>129</v>
      </c>
      <c r="O26" s="15"/>
      <c r="R26" s="57"/>
      <c r="S26" s="56"/>
    </row>
    <row r="27" spans="1:19" x14ac:dyDescent="0.2">
      <c r="A27" s="94" t="s">
        <v>8</v>
      </c>
      <c r="B27" s="94"/>
      <c r="C27" s="94" t="s">
        <v>30</v>
      </c>
      <c r="D27" s="95"/>
      <c r="E27" s="96"/>
      <c r="F27" s="96"/>
      <c r="G27" s="96"/>
      <c r="H27" s="96"/>
      <c r="I27" s="96"/>
      <c r="J27" s="96"/>
      <c r="K27" s="96"/>
      <c r="L27" s="273">
        <f>SUM(L28:L29)</f>
        <v>522.65</v>
      </c>
      <c r="M27" s="97">
        <f>SUM(M28:M29)</f>
        <v>522.65</v>
      </c>
      <c r="O27" s="15"/>
    </row>
    <row r="28" spans="1:19" x14ac:dyDescent="0.2">
      <c r="A28" s="6" t="s">
        <v>23</v>
      </c>
      <c r="B28" s="6"/>
      <c r="C28" s="6" t="s">
        <v>31</v>
      </c>
      <c r="D28" s="8"/>
      <c r="E28" s="12"/>
      <c r="F28" s="12"/>
      <c r="G28" s="12"/>
      <c r="H28" s="12"/>
      <c r="I28" s="12"/>
      <c r="J28" s="12"/>
      <c r="K28" s="25"/>
      <c r="L28" s="13"/>
      <c r="M28" s="253"/>
      <c r="O28" s="15"/>
    </row>
    <row r="29" spans="1:19" s="77" customFormat="1" ht="25.5" x14ac:dyDescent="0.2">
      <c r="A29" s="23" t="s">
        <v>32</v>
      </c>
      <c r="B29" s="108" t="e">
        <f>#REF!</f>
        <v>#REF!</v>
      </c>
      <c r="C29" s="23" t="s">
        <v>64</v>
      </c>
      <c r="D29" s="28" t="s">
        <v>7</v>
      </c>
      <c r="E29" s="25">
        <f>MEMORIAL!E45</f>
        <v>146.4</v>
      </c>
      <c r="F29" s="25">
        <v>0</v>
      </c>
      <c r="G29" s="25">
        <v>0</v>
      </c>
      <c r="H29" s="25">
        <f>E29-F29-G29</f>
        <v>146.4</v>
      </c>
      <c r="I29" s="25">
        <v>3.57</v>
      </c>
      <c r="J29" s="25" t="e">
        <f>#REF!</f>
        <v>#REF!</v>
      </c>
      <c r="K29" s="25" t="e">
        <f t="shared" ref="K29" si="4">J29*1.276</f>
        <v>#REF!</v>
      </c>
      <c r="L29" s="14">
        <f>E29*I29</f>
        <v>522.65</v>
      </c>
      <c r="M29" s="14">
        <f>H29*I29</f>
        <v>522.65</v>
      </c>
      <c r="N29" s="78" t="s">
        <v>130</v>
      </c>
      <c r="O29" s="79"/>
      <c r="R29" s="87"/>
      <c r="S29" s="80"/>
    </row>
    <row r="30" spans="1:19" x14ac:dyDescent="0.2">
      <c r="A30" s="27" t="s">
        <v>24</v>
      </c>
      <c r="B30" s="94"/>
      <c r="C30" s="94" t="s">
        <v>33</v>
      </c>
      <c r="D30" s="95"/>
      <c r="E30" s="96"/>
      <c r="F30" s="96">
        <v>0</v>
      </c>
      <c r="G30" s="96">
        <v>0</v>
      </c>
      <c r="H30" s="96"/>
      <c r="I30" s="96"/>
      <c r="J30" s="96"/>
      <c r="K30" s="96"/>
      <c r="L30" s="97">
        <f>SUM(L31:L32)</f>
        <v>775.2</v>
      </c>
      <c r="M30" s="252">
        <f>SUM(M31:M32)</f>
        <v>775.2</v>
      </c>
      <c r="O30" s="15"/>
      <c r="R30" s="70"/>
    </row>
    <row r="31" spans="1:19" s="77" customFormat="1" x14ac:dyDescent="0.2">
      <c r="A31" s="23" t="s">
        <v>34</v>
      </c>
      <c r="B31" s="108">
        <v>96522</v>
      </c>
      <c r="C31" s="23" t="s">
        <v>65</v>
      </c>
      <c r="D31" s="28" t="s">
        <v>9</v>
      </c>
      <c r="E31" s="25">
        <f>MEMORIAL!E68</f>
        <v>5.99</v>
      </c>
      <c r="F31" s="25">
        <v>0</v>
      </c>
      <c r="G31" s="25">
        <v>0</v>
      </c>
      <c r="H31" s="25">
        <f>E31-F31-G31</f>
        <v>5.99</v>
      </c>
      <c r="I31" s="25">
        <v>39.42</v>
      </c>
      <c r="J31" s="25">
        <v>89.41</v>
      </c>
      <c r="K31" s="25">
        <f t="shared" ref="K31:K32" si="5">J31*1.276</f>
        <v>114.09</v>
      </c>
      <c r="L31" s="14">
        <f>E31*I31</f>
        <v>236.13</v>
      </c>
      <c r="M31" s="14">
        <f>H31*I31</f>
        <v>236.13</v>
      </c>
      <c r="N31" s="78" t="s">
        <v>66</v>
      </c>
      <c r="O31" s="79"/>
      <c r="R31" s="70"/>
    </row>
    <row r="32" spans="1:19" s="77" customFormat="1" ht="25.5" x14ac:dyDescent="0.2">
      <c r="A32" s="23" t="s">
        <v>134</v>
      </c>
      <c r="B32" s="108">
        <v>94319</v>
      </c>
      <c r="C32" s="23" t="s">
        <v>131</v>
      </c>
      <c r="D32" s="28" t="s">
        <v>9</v>
      </c>
      <c r="E32" s="25">
        <f>MEMORIAL!E74</f>
        <v>18.77</v>
      </c>
      <c r="F32" s="25">
        <v>0</v>
      </c>
      <c r="G32" s="25">
        <v>0</v>
      </c>
      <c r="H32" s="25">
        <f>E32-F32-G32</f>
        <v>18.77</v>
      </c>
      <c r="I32" s="25">
        <v>28.72</v>
      </c>
      <c r="J32" s="25">
        <v>31.31</v>
      </c>
      <c r="K32" s="25">
        <f t="shared" si="5"/>
        <v>39.950000000000003</v>
      </c>
      <c r="L32" s="14">
        <f>E32*I32</f>
        <v>539.07000000000005</v>
      </c>
      <c r="M32" s="14">
        <f>H32*I32</f>
        <v>539.07000000000005</v>
      </c>
      <c r="N32" s="78" t="s">
        <v>120</v>
      </c>
      <c r="O32" s="79"/>
      <c r="R32" s="70"/>
    </row>
    <row r="33" spans="1:19" x14ac:dyDescent="0.2">
      <c r="A33" s="6" t="s">
        <v>35</v>
      </c>
      <c r="B33" s="94"/>
      <c r="C33" s="94" t="s">
        <v>36</v>
      </c>
      <c r="D33" s="95"/>
      <c r="E33" s="96"/>
      <c r="F33" s="96">
        <v>0</v>
      </c>
      <c r="G33" s="96">
        <v>0</v>
      </c>
      <c r="H33" s="96"/>
      <c r="I33" s="96"/>
      <c r="J33" s="96"/>
      <c r="K33" s="96"/>
      <c r="L33" s="97">
        <f>SUM(L34:L35)</f>
        <v>2654.06</v>
      </c>
      <c r="M33" s="252">
        <f>SUM(M34:M35)</f>
        <v>2654.06</v>
      </c>
      <c r="O33" s="15"/>
      <c r="R33" s="70"/>
    </row>
    <row r="34" spans="1:19" s="77" customFormat="1" ht="25.5" x14ac:dyDescent="0.2">
      <c r="A34" s="23" t="s">
        <v>37</v>
      </c>
      <c r="B34" s="107">
        <v>73361</v>
      </c>
      <c r="C34" s="108" t="s">
        <v>439</v>
      </c>
      <c r="D34" s="67" t="s">
        <v>143</v>
      </c>
      <c r="E34" s="25">
        <f>MEMORIAL!E97</f>
        <v>5.99</v>
      </c>
      <c r="F34" s="25">
        <v>0</v>
      </c>
      <c r="G34" s="25">
        <v>0</v>
      </c>
      <c r="H34" s="25">
        <f>E34-F34-G34</f>
        <v>5.99</v>
      </c>
      <c r="I34" s="25">
        <v>336.66</v>
      </c>
      <c r="J34" s="25">
        <v>334.7</v>
      </c>
      <c r="K34" s="25">
        <f t="shared" ref="K34:K106" si="6">J34*1.276</f>
        <v>427.08</v>
      </c>
      <c r="L34" s="14">
        <f>E34*I34</f>
        <v>2016.59</v>
      </c>
      <c r="M34" s="14">
        <f>H34*I34</f>
        <v>2016.59</v>
      </c>
      <c r="N34" s="78" t="s">
        <v>121</v>
      </c>
      <c r="O34" s="79"/>
      <c r="R34" s="87"/>
    </row>
    <row r="35" spans="1:19" s="77" customFormat="1" ht="38.25" x14ac:dyDescent="0.2">
      <c r="A35" s="23" t="s">
        <v>38</v>
      </c>
      <c r="B35" s="108">
        <v>87503</v>
      </c>
      <c r="C35" s="23" t="s">
        <v>68</v>
      </c>
      <c r="D35" s="28" t="s">
        <v>7</v>
      </c>
      <c r="E35" s="25">
        <f>MEMORIAL!E120</f>
        <v>13.3</v>
      </c>
      <c r="F35" s="25">
        <v>0</v>
      </c>
      <c r="G35" s="25">
        <v>0</v>
      </c>
      <c r="H35" s="25">
        <f>E35-F35-G35</f>
        <v>13.3</v>
      </c>
      <c r="I35" s="25">
        <v>47.93</v>
      </c>
      <c r="J35" s="25">
        <v>46.9</v>
      </c>
      <c r="K35" s="25">
        <f t="shared" si="6"/>
        <v>59.84</v>
      </c>
      <c r="L35" s="14">
        <f>E35*I35</f>
        <v>637.47</v>
      </c>
      <c r="M35" s="14">
        <f>H35*I35</f>
        <v>637.47</v>
      </c>
      <c r="N35" s="78" t="s">
        <v>69</v>
      </c>
      <c r="O35" s="79"/>
      <c r="R35" s="69"/>
      <c r="S35" s="81"/>
    </row>
    <row r="36" spans="1:19" s="262" customFormat="1" x14ac:dyDescent="0.2">
      <c r="A36" s="99" t="s">
        <v>172</v>
      </c>
      <c r="B36" s="94"/>
      <c r="C36" s="94" t="s">
        <v>39</v>
      </c>
      <c r="D36" s="95"/>
      <c r="E36" s="96"/>
      <c r="F36" s="96">
        <v>0</v>
      </c>
      <c r="G36" s="96">
        <v>0</v>
      </c>
      <c r="H36" s="96"/>
      <c r="I36" s="96"/>
      <c r="J36" s="96"/>
      <c r="K36" s="96"/>
      <c r="L36" s="97">
        <f>SUM(L37:L39)</f>
        <v>1615.83</v>
      </c>
      <c r="M36" s="97">
        <f>SUM(M37:M39)</f>
        <v>1615.83</v>
      </c>
      <c r="N36" s="260"/>
      <c r="O36" s="261"/>
    </row>
    <row r="37" spans="1:19" ht="41.25" customHeight="1" x14ac:dyDescent="0.2">
      <c r="A37" s="55" t="s">
        <v>25</v>
      </c>
      <c r="B37" s="107">
        <v>93204</v>
      </c>
      <c r="C37" s="168" t="s">
        <v>350</v>
      </c>
      <c r="D37" s="28" t="s">
        <v>9</v>
      </c>
      <c r="E37" s="25">
        <f>MEMORIAL!E128</f>
        <v>42.3</v>
      </c>
      <c r="F37" s="25">
        <v>0</v>
      </c>
      <c r="G37" s="25">
        <v>0</v>
      </c>
      <c r="H37" s="25">
        <f>E37-F37-G37</f>
        <v>42.3</v>
      </c>
      <c r="I37" s="25">
        <v>30.02</v>
      </c>
      <c r="J37" s="25">
        <v>34.020000000000003</v>
      </c>
      <c r="K37" s="25">
        <f t="shared" si="6"/>
        <v>43.41</v>
      </c>
      <c r="L37" s="14">
        <f>E37*I37</f>
        <v>1269.8499999999999</v>
      </c>
      <c r="M37" s="14">
        <f>H37*I37</f>
        <v>1269.8499999999999</v>
      </c>
      <c r="N37" s="21" t="s">
        <v>67</v>
      </c>
      <c r="O37" s="15"/>
    </row>
    <row r="38" spans="1:19" ht="41.25" customHeight="1" x14ac:dyDescent="0.2">
      <c r="A38" s="55" t="s">
        <v>427</v>
      </c>
      <c r="B38" s="107">
        <v>94964</v>
      </c>
      <c r="C38" s="168" t="s">
        <v>433</v>
      </c>
      <c r="D38" s="28" t="s">
        <v>9</v>
      </c>
      <c r="E38" s="25">
        <f>MEMORIAL!E136</f>
        <v>0.28000000000000003</v>
      </c>
      <c r="F38" s="25">
        <v>0</v>
      </c>
      <c r="G38" s="25">
        <v>0</v>
      </c>
      <c r="H38" s="25">
        <f>E38-F38</f>
        <v>0.28000000000000003</v>
      </c>
      <c r="I38" s="25">
        <v>314.95999999999998</v>
      </c>
      <c r="J38" s="25">
        <v>305.06</v>
      </c>
      <c r="K38" s="25">
        <f t="shared" si="6"/>
        <v>389.26</v>
      </c>
      <c r="L38" s="14">
        <f>E38*I38</f>
        <v>88.19</v>
      </c>
      <c r="M38" s="14">
        <f t="shared" ref="M38:M39" si="7">H38*I38</f>
        <v>88.19</v>
      </c>
      <c r="N38" s="21"/>
      <c r="O38" s="15"/>
    </row>
    <row r="39" spans="1:19" ht="41.25" customHeight="1" x14ac:dyDescent="0.2">
      <c r="A39" s="55" t="s">
        <v>428</v>
      </c>
      <c r="B39" s="108" t="s">
        <v>473</v>
      </c>
      <c r="C39" s="108" t="s">
        <v>426</v>
      </c>
      <c r="D39" s="28" t="s">
        <v>127</v>
      </c>
      <c r="E39" s="25">
        <f>MEMORIAL!E142</f>
        <v>3.05</v>
      </c>
      <c r="F39" s="25">
        <v>0</v>
      </c>
      <c r="G39" s="25">
        <v>0</v>
      </c>
      <c r="H39" s="25">
        <f>E39-F39-G39</f>
        <v>3.05</v>
      </c>
      <c r="I39" s="25">
        <v>84.52</v>
      </c>
      <c r="J39" s="25">
        <v>85.3</v>
      </c>
      <c r="K39" s="25">
        <f>J39*1.276</f>
        <v>108.84</v>
      </c>
      <c r="L39" s="14">
        <f>E39*I39</f>
        <v>257.79000000000002</v>
      </c>
      <c r="M39" s="14">
        <f t="shared" si="7"/>
        <v>257.79000000000002</v>
      </c>
      <c r="N39" s="21"/>
      <c r="O39" s="15"/>
    </row>
    <row r="40" spans="1:19" s="262" customFormat="1" x14ac:dyDescent="0.2">
      <c r="A40" s="99" t="s">
        <v>173</v>
      </c>
      <c r="B40" s="94"/>
      <c r="C40" s="94" t="s">
        <v>434</v>
      </c>
      <c r="D40" s="95"/>
      <c r="E40" s="96"/>
      <c r="F40" s="96">
        <v>0</v>
      </c>
      <c r="G40" s="96">
        <v>0</v>
      </c>
      <c r="H40" s="96"/>
      <c r="I40" s="96"/>
      <c r="J40" s="96"/>
      <c r="K40" s="96"/>
      <c r="L40" s="97">
        <f>SUM(L41:L44)</f>
        <v>13317.22</v>
      </c>
      <c r="M40" s="97">
        <f>SUM(M41:M44)</f>
        <v>13317.22</v>
      </c>
      <c r="N40" s="260"/>
      <c r="O40" s="261"/>
    </row>
    <row r="41" spans="1:19" ht="25.5" x14ac:dyDescent="0.2">
      <c r="A41" s="55" t="s">
        <v>26</v>
      </c>
      <c r="B41" s="108">
        <v>89168</v>
      </c>
      <c r="C41" s="23" t="s">
        <v>70</v>
      </c>
      <c r="D41" s="8" t="s">
        <v>7</v>
      </c>
      <c r="E41" s="12">
        <f>MEMORIAL!E165</f>
        <v>199.5</v>
      </c>
      <c r="F41" s="12">
        <v>0</v>
      </c>
      <c r="G41" s="12">
        <v>0</v>
      </c>
      <c r="H41" s="25">
        <f>E41-F41-G41</f>
        <v>199.5</v>
      </c>
      <c r="I41" s="25">
        <v>54.54</v>
      </c>
      <c r="J41" s="12">
        <v>53.51</v>
      </c>
      <c r="K41" s="25">
        <f t="shared" si="6"/>
        <v>68.28</v>
      </c>
      <c r="L41" s="14">
        <f>E41*I41</f>
        <v>10880.73</v>
      </c>
      <c r="M41" s="14">
        <f>H41*I41</f>
        <v>10880.73</v>
      </c>
      <c r="N41" s="21" t="s">
        <v>71</v>
      </c>
      <c r="O41" s="15"/>
      <c r="R41" s="57"/>
    </row>
    <row r="42" spans="1:19" ht="38.25" x14ac:dyDescent="0.2">
      <c r="A42" s="55" t="s">
        <v>27</v>
      </c>
      <c r="B42" s="107">
        <v>93184</v>
      </c>
      <c r="C42" s="23" t="s">
        <v>72</v>
      </c>
      <c r="D42" s="61" t="s">
        <v>10</v>
      </c>
      <c r="E42" s="25">
        <v>6.6</v>
      </c>
      <c r="F42" s="25">
        <v>0</v>
      </c>
      <c r="G42" s="25">
        <v>0</v>
      </c>
      <c r="H42" s="25">
        <f>E42-F42-G42</f>
        <v>6.6</v>
      </c>
      <c r="I42" s="25">
        <v>16.95</v>
      </c>
      <c r="J42" s="25">
        <v>19.2</v>
      </c>
      <c r="K42" s="25">
        <f t="shared" si="6"/>
        <v>24.5</v>
      </c>
      <c r="L42" s="14">
        <f>E42*I42</f>
        <v>111.87</v>
      </c>
      <c r="M42" s="14">
        <f t="shared" ref="M42:M44" si="8">H42*I42</f>
        <v>111.87</v>
      </c>
      <c r="N42" s="21" t="s">
        <v>73</v>
      </c>
      <c r="O42" s="15"/>
    </row>
    <row r="43" spans="1:19" ht="25.5" x14ac:dyDescent="0.2">
      <c r="A43" s="55" t="s">
        <v>376</v>
      </c>
      <c r="B43" s="107">
        <v>93194</v>
      </c>
      <c r="C43" s="168" t="s">
        <v>272</v>
      </c>
      <c r="D43" s="61" t="s">
        <v>10</v>
      </c>
      <c r="E43" s="25">
        <f>MEMORIAL!E182</f>
        <v>9.1</v>
      </c>
      <c r="F43" s="25">
        <v>0</v>
      </c>
      <c r="G43" s="25">
        <v>0</v>
      </c>
      <c r="H43" s="25">
        <f>E43-F43</f>
        <v>9.1</v>
      </c>
      <c r="I43" s="25">
        <v>22.85</v>
      </c>
      <c r="J43" s="25">
        <v>25.03</v>
      </c>
      <c r="K43" s="25">
        <f t="shared" si="6"/>
        <v>31.94</v>
      </c>
      <c r="L43" s="14">
        <f>E43*I43</f>
        <v>207.94</v>
      </c>
      <c r="M43" s="14">
        <f t="shared" si="8"/>
        <v>207.94</v>
      </c>
      <c r="N43" s="21"/>
      <c r="O43" s="15"/>
    </row>
    <row r="44" spans="1:19" ht="25.5" x14ac:dyDescent="0.2">
      <c r="A44" s="55" t="s">
        <v>436</v>
      </c>
      <c r="B44" s="107">
        <v>96109</v>
      </c>
      <c r="C44" s="108" t="s">
        <v>435</v>
      </c>
      <c r="D44" s="28" t="s">
        <v>127</v>
      </c>
      <c r="E44" s="25">
        <f>MEMORIAL!E195</f>
        <v>90.11</v>
      </c>
      <c r="F44" s="25">
        <v>0</v>
      </c>
      <c r="G44" s="25">
        <v>0</v>
      </c>
      <c r="H44" s="25">
        <f>E44-F44-G44</f>
        <v>90.11</v>
      </c>
      <c r="I44" s="25">
        <v>23.49</v>
      </c>
      <c r="J44" s="25">
        <v>30.91</v>
      </c>
      <c r="K44" s="25">
        <f t="shared" si="6"/>
        <v>39.44</v>
      </c>
      <c r="L44" s="14">
        <f>E44*I44</f>
        <v>2116.6799999999998</v>
      </c>
      <c r="M44" s="14">
        <f t="shared" si="8"/>
        <v>2116.6799999999998</v>
      </c>
      <c r="N44" s="21"/>
      <c r="O44" s="15"/>
    </row>
    <row r="45" spans="1:19" s="262" customFormat="1" x14ac:dyDescent="0.2">
      <c r="A45" s="99" t="s">
        <v>174</v>
      </c>
      <c r="B45" s="94"/>
      <c r="C45" s="94" t="s">
        <v>271</v>
      </c>
      <c r="D45" s="95"/>
      <c r="E45" s="96"/>
      <c r="F45" s="96"/>
      <c r="G45" s="96"/>
      <c r="H45" s="96"/>
      <c r="I45" s="96"/>
      <c r="J45" s="96"/>
      <c r="K45" s="96"/>
      <c r="L45" s="252">
        <f>SUM(L46:L48)</f>
        <v>13930.25</v>
      </c>
      <c r="M45" s="252">
        <f>SUM(M46:M48)</f>
        <v>13930.25</v>
      </c>
      <c r="N45" s="260"/>
      <c r="O45" s="261"/>
      <c r="S45" s="261"/>
    </row>
    <row r="46" spans="1:19" ht="38.25" x14ac:dyDescent="0.2">
      <c r="A46" s="64" t="s">
        <v>175</v>
      </c>
      <c r="B46" s="108">
        <v>92550</v>
      </c>
      <c r="C46" s="108" t="s">
        <v>299</v>
      </c>
      <c r="D46" s="28" t="s">
        <v>126</v>
      </c>
      <c r="E46" s="25">
        <f>MEMORIAL!E201</f>
        <v>3</v>
      </c>
      <c r="F46" s="25">
        <v>0</v>
      </c>
      <c r="G46" s="25">
        <v>0</v>
      </c>
      <c r="H46" s="25">
        <f>E46-F46-G46</f>
        <v>3</v>
      </c>
      <c r="I46" s="25">
        <v>1334.89</v>
      </c>
      <c r="J46" s="25">
        <v>1405.87</v>
      </c>
      <c r="K46" s="25">
        <f t="shared" si="6"/>
        <v>1793.89</v>
      </c>
      <c r="L46" s="14">
        <f>E46*I46</f>
        <v>4004.67</v>
      </c>
      <c r="M46" s="14">
        <f>H46*I46</f>
        <v>4004.67</v>
      </c>
      <c r="N46" s="21" t="s">
        <v>74</v>
      </c>
      <c r="O46" s="15"/>
    </row>
    <row r="47" spans="1:19" ht="38.25" x14ac:dyDescent="0.2">
      <c r="A47" s="64" t="s">
        <v>348</v>
      </c>
      <c r="B47" s="108">
        <v>92541</v>
      </c>
      <c r="C47" s="108" t="s">
        <v>347</v>
      </c>
      <c r="D47" s="28" t="s">
        <v>127</v>
      </c>
      <c r="E47" s="25">
        <f>MEMORIAL!E207</f>
        <v>126.36</v>
      </c>
      <c r="F47" s="25">
        <v>0</v>
      </c>
      <c r="G47" s="25">
        <v>0</v>
      </c>
      <c r="H47" s="25">
        <f>E47-F47-G47</f>
        <v>126.36</v>
      </c>
      <c r="I47" s="25">
        <v>53.2</v>
      </c>
      <c r="J47" s="25">
        <v>56.96</v>
      </c>
      <c r="K47" s="25">
        <f t="shared" si="6"/>
        <v>72.680000000000007</v>
      </c>
      <c r="L47" s="14">
        <f>E47*I47</f>
        <v>6722.35</v>
      </c>
      <c r="M47" s="14">
        <f t="shared" ref="M47:M48" si="9">H47*I47</f>
        <v>6722.35</v>
      </c>
      <c r="N47" s="21"/>
      <c r="O47" s="15"/>
    </row>
    <row r="48" spans="1:19" ht="25.5" x14ac:dyDescent="0.2">
      <c r="A48" s="64" t="s">
        <v>377</v>
      </c>
      <c r="B48" s="108">
        <v>94204</v>
      </c>
      <c r="C48" s="108" t="s">
        <v>349</v>
      </c>
      <c r="D48" s="28" t="s">
        <v>127</v>
      </c>
      <c r="E48" s="25">
        <f>MEMORIAL!E213</f>
        <v>126.36</v>
      </c>
      <c r="F48" s="25">
        <v>0</v>
      </c>
      <c r="G48" s="25">
        <v>0</v>
      </c>
      <c r="H48" s="25">
        <f>E48-F48-G48</f>
        <v>126.36</v>
      </c>
      <c r="I48" s="25">
        <v>25.35</v>
      </c>
      <c r="J48" s="25">
        <v>26.22</v>
      </c>
      <c r="K48" s="25">
        <f t="shared" si="6"/>
        <v>33.46</v>
      </c>
      <c r="L48" s="14">
        <f>E48*I48</f>
        <v>3203.23</v>
      </c>
      <c r="M48" s="14">
        <f t="shared" si="9"/>
        <v>3203.23</v>
      </c>
      <c r="N48" s="21"/>
      <c r="O48" s="15"/>
    </row>
    <row r="49" spans="1:18" s="262" customFormat="1" x14ac:dyDescent="0.2">
      <c r="A49" s="99" t="s">
        <v>176</v>
      </c>
      <c r="B49" s="94"/>
      <c r="C49" s="94" t="s">
        <v>40</v>
      </c>
      <c r="D49" s="95"/>
      <c r="E49" s="96"/>
      <c r="F49" s="96"/>
      <c r="G49" s="96"/>
      <c r="H49" s="96"/>
      <c r="I49" s="96"/>
      <c r="J49" s="96"/>
      <c r="K49" s="96"/>
      <c r="L49" s="97">
        <f>SUM(L50:L53)</f>
        <v>9023.65</v>
      </c>
      <c r="M49" s="97">
        <f>SUM(M50:M53)</f>
        <v>9023.65</v>
      </c>
      <c r="N49" s="260"/>
      <c r="O49" s="261"/>
    </row>
    <row r="50" spans="1:18" ht="25.5" x14ac:dyDescent="0.2">
      <c r="A50" s="55" t="s">
        <v>28</v>
      </c>
      <c r="B50" s="107">
        <v>87874</v>
      </c>
      <c r="C50" s="23" t="s">
        <v>75</v>
      </c>
      <c r="D50" s="8" t="s">
        <v>7</v>
      </c>
      <c r="E50" s="12">
        <f>MEMORIAL!E237</f>
        <v>399</v>
      </c>
      <c r="F50" s="12">
        <v>0</v>
      </c>
      <c r="G50" s="12">
        <v>0</v>
      </c>
      <c r="H50" s="25">
        <f>E50-F50-G50</f>
        <v>399</v>
      </c>
      <c r="I50" s="25">
        <v>3.85</v>
      </c>
      <c r="J50" s="12">
        <v>3.6</v>
      </c>
      <c r="K50" s="25">
        <f t="shared" si="6"/>
        <v>4.59</v>
      </c>
      <c r="L50" s="14">
        <f>E50*I50</f>
        <v>1536.15</v>
      </c>
      <c r="M50" s="14">
        <f>H50*I50</f>
        <v>1536.15</v>
      </c>
      <c r="N50" s="21" t="s">
        <v>76</v>
      </c>
      <c r="O50" s="15"/>
    </row>
    <row r="51" spans="1:18" ht="38.25" x14ac:dyDescent="0.2">
      <c r="A51" s="55" t="s">
        <v>177</v>
      </c>
      <c r="B51" s="107">
        <v>87553</v>
      </c>
      <c r="C51" s="23" t="s">
        <v>77</v>
      </c>
      <c r="D51" s="8" t="s">
        <v>7</v>
      </c>
      <c r="E51" s="25">
        <f>MEMORIAL!E245</f>
        <v>41.1</v>
      </c>
      <c r="F51" s="25">
        <v>0</v>
      </c>
      <c r="G51" s="25">
        <v>0</v>
      </c>
      <c r="H51" s="25">
        <f>E51-F51-G51</f>
        <v>41.1</v>
      </c>
      <c r="I51" s="25">
        <v>15.01</v>
      </c>
      <c r="J51" s="12">
        <v>13.46</v>
      </c>
      <c r="K51" s="25">
        <f t="shared" si="6"/>
        <v>17.170000000000002</v>
      </c>
      <c r="L51" s="14">
        <f>E51*I51</f>
        <v>616.91</v>
      </c>
      <c r="M51" s="14">
        <f t="shared" ref="M51:M53" si="10">H51*I51</f>
        <v>616.91</v>
      </c>
      <c r="N51" s="21" t="s">
        <v>78</v>
      </c>
      <c r="O51" s="15"/>
    </row>
    <row r="52" spans="1:18" ht="25.5" x14ac:dyDescent="0.2">
      <c r="A52" s="55" t="s">
        <v>378</v>
      </c>
      <c r="B52" s="107">
        <v>87553</v>
      </c>
      <c r="C52" s="108" t="s">
        <v>278</v>
      </c>
      <c r="D52" s="8" t="s">
        <v>127</v>
      </c>
      <c r="E52" s="25">
        <f>MEMORIAL!E252</f>
        <v>357.9</v>
      </c>
      <c r="F52" s="25">
        <v>0</v>
      </c>
      <c r="G52" s="25">
        <v>0</v>
      </c>
      <c r="H52" s="25">
        <f>E52-F52-G52</f>
        <v>357.9</v>
      </c>
      <c r="I52" s="25">
        <v>15.01</v>
      </c>
      <c r="J52" s="12">
        <v>13.46</v>
      </c>
      <c r="K52" s="25">
        <f t="shared" si="6"/>
        <v>17.170000000000002</v>
      </c>
      <c r="L52" s="14">
        <f>E52*I52</f>
        <v>5372.08</v>
      </c>
      <c r="M52" s="14">
        <f t="shared" si="10"/>
        <v>5372.08</v>
      </c>
      <c r="N52" s="21"/>
      <c r="O52" s="15"/>
    </row>
    <row r="53" spans="1:18" ht="51" x14ac:dyDescent="0.2">
      <c r="A53" s="55" t="s">
        <v>452</v>
      </c>
      <c r="B53" s="107">
        <v>89170</v>
      </c>
      <c r="C53" s="108" t="s">
        <v>451</v>
      </c>
      <c r="D53" s="8" t="s">
        <v>127</v>
      </c>
      <c r="E53" s="25">
        <f>MEMORIAL!E260</f>
        <v>41.1</v>
      </c>
      <c r="F53" s="25">
        <v>0</v>
      </c>
      <c r="G53" s="25">
        <v>0</v>
      </c>
      <c r="H53" s="25">
        <f>E53-F53-G53</f>
        <v>41.1</v>
      </c>
      <c r="I53" s="25">
        <v>36.46</v>
      </c>
      <c r="J53" s="12">
        <v>38.69</v>
      </c>
      <c r="K53" s="25">
        <f t="shared" si="6"/>
        <v>49.37</v>
      </c>
      <c r="L53" s="14">
        <f>E53*I53</f>
        <v>1498.51</v>
      </c>
      <c r="M53" s="14">
        <f t="shared" si="10"/>
        <v>1498.51</v>
      </c>
      <c r="N53" s="21"/>
      <c r="O53" s="15"/>
    </row>
    <row r="54" spans="1:18" s="262" customFormat="1" x14ac:dyDescent="0.2">
      <c r="A54" s="99" t="s">
        <v>178</v>
      </c>
      <c r="B54" s="258"/>
      <c r="C54" s="94" t="s">
        <v>41</v>
      </c>
      <c r="D54" s="95"/>
      <c r="E54" s="96"/>
      <c r="F54" s="96"/>
      <c r="G54" s="96"/>
      <c r="H54" s="96"/>
      <c r="I54" s="96"/>
      <c r="J54" s="96"/>
      <c r="K54" s="96"/>
      <c r="L54" s="252">
        <f>SUM(L55:L58)</f>
        <v>14001.17</v>
      </c>
      <c r="M54" s="97">
        <f>SUM(M55:Q58)</f>
        <v>14001.17</v>
      </c>
      <c r="N54" s="260"/>
      <c r="O54" s="261"/>
      <c r="P54" s="262">
        <f>69+8+18</f>
        <v>95</v>
      </c>
    </row>
    <row r="55" spans="1:18" ht="25.5" x14ac:dyDescent="0.2">
      <c r="A55" s="55" t="s">
        <v>179</v>
      </c>
      <c r="B55" s="108">
        <v>87620</v>
      </c>
      <c r="C55" s="107" t="s">
        <v>281</v>
      </c>
      <c r="D55" s="8" t="s">
        <v>7</v>
      </c>
      <c r="E55" s="12">
        <f>MEMORIAL!E266</f>
        <v>100.1</v>
      </c>
      <c r="F55" s="12">
        <v>0</v>
      </c>
      <c r="G55" s="12">
        <v>0</v>
      </c>
      <c r="H55" s="25">
        <f>E55-F55-G55</f>
        <v>100.1</v>
      </c>
      <c r="I55" s="25">
        <v>22.83</v>
      </c>
      <c r="J55" s="12">
        <v>22.59</v>
      </c>
      <c r="K55" s="25">
        <f t="shared" si="6"/>
        <v>28.82</v>
      </c>
      <c r="L55" s="14">
        <f>E55*I55</f>
        <v>2285.2800000000002</v>
      </c>
      <c r="M55" s="14">
        <f>H55*I55</f>
        <v>2285.2800000000002</v>
      </c>
      <c r="O55" s="15"/>
    </row>
    <row r="56" spans="1:18" ht="25.5" x14ac:dyDescent="0.2">
      <c r="A56" s="55" t="s">
        <v>180</v>
      </c>
      <c r="B56" s="107">
        <v>98679</v>
      </c>
      <c r="C56" s="108" t="s">
        <v>474</v>
      </c>
      <c r="D56" s="8" t="s">
        <v>7</v>
      </c>
      <c r="E56" s="12">
        <f>MEMORIAL!E278</f>
        <v>90.04</v>
      </c>
      <c r="F56" s="12">
        <v>0</v>
      </c>
      <c r="G56" s="12">
        <v>0</v>
      </c>
      <c r="H56" s="25">
        <f>E56-F56-G56</f>
        <v>90.04</v>
      </c>
      <c r="I56" s="25">
        <v>33.99</v>
      </c>
      <c r="J56" s="12">
        <v>23.03</v>
      </c>
      <c r="K56" s="25">
        <f t="shared" si="6"/>
        <v>29.39</v>
      </c>
      <c r="L56" s="14">
        <f>E56*I56</f>
        <v>3060.46</v>
      </c>
      <c r="M56" s="14">
        <f t="shared" ref="M56:M58" si="11">H56*I56</f>
        <v>3060.46</v>
      </c>
      <c r="N56" s="21" t="s">
        <v>81</v>
      </c>
      <c r="O56" s="15"/>
      <c r="P56" s="31"/>
      <c r="R56" s="57"/>
    </row>
    <row r="57" spans="1:18" ht="25.5" x14ac:dyDescent="0.2">
      <c r="A57" s="55" t="s">
        <v>453</v>
      </c>
      <c r="B57" s="107">
        <v>84191</v>
      </c>
      <c r="C57" s="108" t="s">
        <v>448</v>
      </c>
      <c r="D57" s="8" t="s">
        <v>7</v>
      </c>
      <c r="E57" s="12">
        <f>MEMORIAL!E290</f>
        <v>90.04</v>
      </c>
      <c r="F57" s="12">
        <v>0</v>
      </c>
      <c r="G57" s="12">
        <v>0</v>
      </c>
      <c r="H57" s="25">
        <f>E57-F57</f>
        <v>90.04</v>
      </c>
      <c r="I57" s="25">
        <v>78.959999999999994</v>
      </c>
      <c r="J57" s="12">
        <v>103.39</v>
      </c>
      <c r="K57" s="25">
        <f t="shared" si="6"/>
        <v>131.93</v>
      </c>
      <c r="L57" s="14">
        <f>E57*I57</f>
        <v>7109.56</v>
      </c>
      <c r="M57" s="14">
        <f t="shared" si="11"/>
        <v>7109.56</v>
      </c>
      <c r="N57" s="21"/>
      <c r="O57" s="15"/>
      <c r="P57" s="31"/>
      <c r="R57" s="57"/>
    </row>
    <row r="58" spans="1:18" x14ac:dyDescent="0.2">
      <c r="A58" s="55" t="s">
        <v>454</v>
      </c>
      <c r="B58" s="107" t="s">
        <v>475</v>
      </c>
      <c r="C58" s="108" t="s">
        <v>449</v>
      </c>
      <c r="D58" s="8" t="s">
        <v>10</v>
      </c>
      <c r="E58" s="25">
        <f>MEMORIAL!E302</f>
        <v>80.180000000000007</v>
      </c>
      <c r="F58" s="25">
        <v>0</v>
      </c>
      <c r="G58" s="25">
        <v>0</v>
      </c>
      <c r="H58" s="25">
        <f>E58-F58</f>
        <v>80.180000000000007</v>
      </c>
      <c r="I58" s="25">
        <v>19.28</v>
      </c>
      <c r="J58" s="12">
        <v>19.649999999999999</v>
      </c>
      <c r="K58" s="25">
        <f>J58*1.276</f>
        <v>25.07</v>
      </c>
      <c r="L58" s="14">
        <f>E58*I58</f>
        <v>1545.87</v>
      </c>
      <c r="M58" s="14">
        <f t="shared" si="11"/>
        <v>1545.87</v>
      </c>
      <c r="N58" s="21"/>
      <c r="O58" s="15"/>
      <c r="P58" s="31"/>
      <c r="R58" s="57"/>
    </row>
    <row r="59" spans="1:18" s="262" customFormat="1" x14ac:dyDescent="0.2">
      <c r="A59" s="99" t="s">
        <v>181</v>
      </c>
      <c r="B59" s="94"/>
      <c r="C59" s="94" t="s">
        <v>42</v>
      </c>
      <c r="D59" s="95"/>
      <c r="E59" s="96"/>
      <c r="F59" s="96"/>
      <c r="G59" s="96"/>
      <c r="H59" s="96"/>
      <c r="I59" s="96"/>
      <c r="J59" s="96"/>
      <c r="K59" s="96"/>
      <c r="L59" s="252">
        <f>SUM(L60:L65)</f>
        <v>11542.68</v>
      </c>
      <c r="M59" s="97">
        <f>SUM(M60:M65)</f>
        <v>11542.68</v>
      </c>
      <c r="N59" s="260"/>
      <c r="O59" s="261"/>
    </row>
    <row r="60" spans="1:18" ht="25.5" x14ac:dyDescent="0.2">
      <c r="A60" s="55" t="s">
        <v>182</v>
      </c>
      <c r="B60" s="107" t="s">
        <v>456</v>
      </c>
      <c r="C60" s="108" t="s">
        <v>458</v>
      </c>
      <c r="D60" s="8" t="s">
        <v>126</v>
      </c>
      <c r="E60" s="12">
        <f>MEMORIAL!E319</f>
        <v>4</v>
      </c>
      <c r="F60" s="12">
        <v>0</v>
      </c>
      <c r="G60" s="12">
        <v>0</v>
      </c>
      <c r="H60" s="25">
        <f t="shared" ref="H60:H65" si="12">E60-F60</f>
        <v>4</v>
      </c>
      <c r="I60" s="25">
        <v>1063.6500000000001</v>
      </c>
      <c r="J60" s="12">
        <v>1047.24</v>
      </c>
      <c r="K60" s="25">
        <f t="shared" si="6"/>
        <v>1336.28</v>
      </c>
      <c r="L60" s="14">
        <f t="shared" ref="L60:L65" si="13">E60*I60</f>
        <v>4254.6000000000004</v>
      </c>
      <c r="M60" s="14">
        <f>H60*I60</f>
        <v>4254.6000000000004</v>
      </c>
      <c r="N60" s="21" t="s">
        <v>82</v>
      </c>
      <c r="O60" s="15">
        <f>E60/2.1</f>
        <v>1.9</v>
      </c>
    </row>
    <row r="61" spans="1:18" ht="25.5" x14ac:dyDescent="0.2">
      <c r="A61" s="55" t="s">
        <v>379</v>
      </c>
      <c r="B61" s="107" t="s">
        <v>457</v>
      </c>
      <c r="C61" s="107" t="s">
        <v>455</v>
      </c>
      <c r="D61" s="8" t="s">
        <v>11</v>
      </c>
      <c r="E61" s="12">
        <f>MEMORIAL!E327</f>
        <v>3</v>
      </c>
      <c r="F61" s="12">
        <v>0</v>
      </c>
      <c r="G61" s="12">
        <v>0</v>
      </c>
      <c r="H61" s="25">
        <f t="shared" si="12"/>
        <v>3</v>
      </c>
      <c r="I61" s="25">
        <v>931.86</v>
      </c>
      <c r="J61" s="12">
        <v>935.86</v>
      </c>
      <c r="K61" s="25">
        <f t="shared" si="6"/>
        <v>1194.1600000000001</v>
      </c>
      <c r="L61" s="14">
        <f t="shared" si="13"/>
        <v>2795.58</v>
      </c>
      <c r="M61" s="14">
        <f t="shared" ref="M61:M65" si="14">H61*I61</f>
        <v>2795.58</v>
      </c>
      <c r="N61" s="21" t="s">
        <v>83</v>
      </c>
      <c r="O61" s="15"/>
    </row>
    <row r="62" spans="1:18" x14ac:dyDescent="0.2">
      <c r="A62" s="55" t="s">
        <v>183</v>
      </c>
      <c r="B62" s="107">
        <v>84846</v>
      </c>
      <c r="C62" s="107" t="s">
        <v>295</v>
      </c>
      <c r="D62" s="8" t="s">
        <v>7</v>
      </c>
      <c r="E62" s="12">
        <f>MEMORIAL!E333</f>
        <v>3.2</v>
      </c>
      <c r="F62" s="12">
        <v>0</v>
      </c>
      <c r="G62" s="12">
        <v>0</v>
      </c>
      <c r="H62" s="25">
        <f t="shared" si="12"/>
        <v>3.2</v>
      </c>
      <c r="I62" s="25">
        <v>556.51</v>
      </c>
      <c r="J62" s="12">
        <v>549.16999999999996</v>
      </c>
      <c r="K62" s="25">
        <f>J62*1.276</f>
        <v>700.74</v>
      </c>
      <c r="L62" s="14">
        <f t="shared" si="13"/>
        <v>1780.83</v>
      </c>
      <c r="M62" s="14">
        <f t="shared" si="14"/>
        <v>1780.83</v>
      </c>
      <c r="N62" s="21"/>
      <c r="O62" s="15"/>
    </row>
    <row r="63" spans="1:18" ht="25.5" x14ac:dyDescent="0.2">
      <c r="A63" s="55" t="s">
        <v>380</v>
      </c>
      <c r="B63" s="107" t="e">
        <f>#REF!</f>
        <v>#REF!</v>
      </c>
      <c r="C63" s="107" t="s">
        <v>359</v>
      </c>
      <c r="D63" s="8" t="s">
        <v>127</v>
      </c>
      <c r="E63" s="12">
        <f>MEMORIAL!E345</f>
        <v>0.75</v>
      </c>
      <c r="F63" s="12">
        <v>0</v>
      </c>
      <c r="G63" s="12">
        <v>0</v>
      </c>
      <c r="H63" s="25">
        <f t="shared" si="12"/>
        <v>0.75</v>
      </c>
      <c r="I63" s="25">
        <v>527.85</v>
      </c>
      <c r="J63" s="12">
        <v>406.77</v>
      </c>
      <c r="K63" s="25">
        <f>J63*1.276</f>
        <v>519.04</v>
      </c>
      <c r="L63" s="14">
        <f t="shared" si="13"/>
        <v>395.89</v>
      </c>
      <c r="M63" s="14">
        <f t="shared" si="14"/>
        <v>395.89</v>
      </c>
      <c r="N63" s="21"/>
      <c r="O63" s="15"/>
    </row>
    <row r="64" spans="1:18" ht="25.5" x14ac:dyDescent="0.2">
      <c r="A64" s="55" t="s">
        <v>381</v>
      </c>
      <c r="B64" s="108">
        <v>72118</v>
      </c>
      <c r="C64" s="108" t="s">
        <v>355</v>
      </c>
      <c r="D64" s="28" t="s">
        <v>127</v>
      </c>
      <c r="E64" s="25">
        <f>MEMORIAL!E339</f>
        <v>2</v>
      </c>
      <c r="F64" s="25">
        <v>0</v>
      </c>
      <c r="G64" s="25">
        <v>0</v>
      </c>
      <c r="H64" s="25">
        <f t="shared" si="12"/>
        <v>2</v>
      </c>
      <c r="I64" s="25">
        <v>157.59</v>
      </c>
      <c r="J64" s="25">
        <v>160.91999999999999</v>
      </c>
      <c r="K64" s="25">
        <f>J64*1.276</f>
        <v>205.33</v>
      </c>
      <c r="L64" s="14">
        <f t="shared" si="13"/>
        <v>315.18</v>
      </c>
      <c r="M64" s="14">
        <f t="shared" si="14"/>
        <v>315.18</v>
      </c>
      <c r="N64" s="21"/>
      <c r="O64" s="15"/>
    </row>
    <row r="65" spans="1:19" ht="38.25" x14ac:dyDescent="0.2">
      <c r="A65" s="55" t="s">
        <v>417</v>
      </c>
      <c r="B65" s="107" t="e">
        <f>#REF!</f>
        <v>#REF!</v>
      </c>
      <c r="C65" s="107" t="s">
        <v>416</v>
      </c>
      <c r="D65" s="8" t="s">
        <v>127</v>
      </c>
      <c r="E65" s="12">
        <f>MEMORIAL!E351</f>
        <v>12.75</v>
      </c>
      <c r="F65" s="12">
        <v>0</v>
      </c>
      <c r="G65" s="12">
        <v>0</v>
      </c>
      <c r="H65" s="25">
        <f t="shared" si="12"/>
        <v>12.75</v>
      </c>
      <c r="I65" s="25">
        <v>156.91</v>
      </c>
      <c r="J65" s="12">
        <v>142.32</v>
      </c>
      <c r="K65" s="25">
        <f>J65*1.276</f>
        <v>181.6</v>
      </c>
      <c r="L65" s="14">
        <f t="shared" si="13"/>
        <v>2000.6</v>
      </c>
      <c r="M65" s="14">
        <f t="shared" si="14"/>
        <v>2000.6</v>
      </c>
      <c r="N65" s="21"/>
      <c r="O65" s="15"/>
    </row>
    <row r="66" spans="1:19" s="262" customFormat="1" x14ac:dyDescent="0.2">
      <c r="A66" s="99" t="s">
        <v>184</v>
      </c>
      <c r="B66" s="94"/>
      <c r="C66" s="94" t="s">
        <v>464</v>
      </c>
      <c r="D66" s="95"/>
      <c r="E66" s="263"/>
      <c r="F66" s="263"/>
      <c r="G66" s="263"/>
      <c r="H66" s="96"/>
      <c r="I66" s="96"/>
      <c r="J66" s="96"/>
      <c r="K66" s="96"/>
      <c r="L66" s="97">
        <f>SUM(L67:L84)</f>
        <v>7077.61</v>
      </c>
      <c r="M66" s="97">
        <f>SUM(M67:M84)</f>
        <v>7077.61</v>
      </c>
      <c r="N66" s="260"/>
      <c r="O66" s="261"/>
    </row>
    <row r="67" spans="1:19" ht="25.5" x14ac:dyDescent="0.2">
      <c r="A67" s="55" t="s">
        <v>185</v>
      </c>
      <c r="B67" s="107" t="e">
        <f>#REF!</f>
        <v>#REF!</v>
      </c>
      <c r="C67" s="107" t="s">
        <v>45</v>
      </c>
      <c r="D67" s="8" t="s">
        <v>11</v>
      </c>
      <c r="E67" s="12">
        <f>MEMORIAL!E364</f>
        <v>14</v>
      </c>
      <c r="F67" s="12">
        <v>0</v>
      </c>
      <c r="G67" s="12">
        <v>0</v>
      </c>
      <c r="H67" s="25">
        <f t="shared" ref="H67:H84" si="15">E67-F67</f>
        <v>14</v>
      </c>
      <c r="I67" s="25">
        <v>68.17</v>
      </c>
      <c r="J67" s="12">
        <v>149.19</v>
      </c>
      <c r="K67" s="25">
        <f t="shared" si="6"/>
        <v>190.37</v>
      </c>
      <c r="L67" s="14">
        <f t="shared" ref="L67:L84" si="16">E67*I67</f>
        <v>954.38</v>
      </c>
      <c r="M67" s="14">
        <f>H67*I67</f>
        <v>954.38</v>
      </c>
      <c r="N67" s="21" t="s">
        <v>84</v>
      </c>
      <c r="O67" s="15"/>
      <c r="S67" s="56"/>
    </row>
    <row r="68" spans="1:19" ht="38.25" x14ac:dyDescent="0.2">
      <c r="A68" s="55" t="s">
        <v>186</v>
      </c>
      <c r="B68" s="109">
        <v>93143</v>
      </c>
      <c r="C68" s="107" t="s">
        <v>300</v>
      </c>
      <c r="D68" s="8" t="s">
        <v>11</v>
      </c>
      <c r="E68" s="12">
        <f>MEMORIAL!E376</f>
        <v>12</v>
      </c>
      <c r="F68" s="12">
        <v>0</v>
      </c>
      <c r="G68" s="12">
        <v>0</v>
      </c>
      <c r="H68" s="25">
        <f t="shared" si="15"/>
        <v>12</v>
      </c>
      <c r="I68" s="25">
        <v>135.19999999999999</v>
      </c>
      <c r="J68" s="12">
        <v>121.42</v>
      </c>
      <c r="K68" s="25">
        <f t="shared" si="6"/>
        <v>154.93</v>
      </c>
      <c r="L68" s="14">
        <f t="shared" si="16"/>
        <v>1622.4</v>
      </c>
      <c r="M68" s="14">
        <f t="shared" ref="M68:M84" si="17">H68*I68</f>
        <v>1622.4</v>
      </c>
      <c r="N68" s="21" t="s">
        <v>85</v>
      </c>
      <c r="O68" s="15"/>
      <c r="S68" s="58"/>
    </row>
    <row r="69" spans="1:19" ht="51" x14ac:dyDescent="0.2">
      <c r="A69" s="55" t="s">
        <v>187</v>
      </c>
      <c r="B69" s="148">
        <v>93145</v>
      </c>
      <c r="C69" s="107" t="s">
        <v>301</v>
      </c>
      <c r="D69" s="8" t="s">
        <v>126</v>
      </c>
      <c r="E69" s="12">
        <f>MEMORIAL!E388</f>
        <v>6</v>
      </c>
      <c r="F69" s="12">
        <v>0</v>
      </c>
      <c r="G69" s="12">
        <v>0</v>
      </c>
      <c r="H69" s="25">
        <f t="shared" si="15"/>
        <v>6</v>
      </c>
      <c r="I69" s="25">
        <v>163.69999999999999</v>
      </c>
      <c r="J69" s="12">
        <v>144.57</v>
      </c>
      <c r="K69" s="25">
        <f t="shared" si="6"/>
        <v>184.47</v>
      </c>
      <c r="L69" s="14">
        <f t="shared" si="16"/>
        <v>982.2</v>
      </c>
      <c r="M69" s="14">
        <f t="shared" si="17"/>
        <v>982.2</v>
      </c>
      <c r="N69" s="21"/>
      <c r="O69" s="15"/>
      <c r="S69" s="58"/>
    </row>
    <row r="70" spans="1:19" ht="29.25" customHeight="1" x14ac:dyDescent="0.2">
      <c r="A70" s="55" t="s">
        <v>382</v>
      </c>
      <c r="B70" s="92" t="e">
        <f>#REF!</f>
        <v>#REF!</v>
      </c>
      <c r="C70" s="64" t="s">
        <v>169</v>
      </c>
      <c r="D70" s="28" t="s">
        <v>11</v>
      </c>
      <c r="E70" s="25">
        <f>MEMORIAL!E400</f>
        <v>2</v>
      </c>
      <c r="F70" s="25">
        <v>0</v>
      </c>
      <c r="G70" s="25">
        <v>0</v>
      </c>
      <c r="H70" s="25">
        <f t="shared" si="15"/>
        <v>2</v>
      </c>
      <c r="I70" s="25">
        <v>179.43</v>
      </c>
      <c r="J70" s="25">
        <v>171.48</v>
      </c>
      <c r="K70" s="25">
        <f t="shared" si="6"/>
        <v>218.81</v>
      </c>
      <c r="L70" s="14">
        <f t="shared" si="16"/>
        <v>358.86</v>
      </c>
      <c r="M70" s="14">
        <f t="shared" si="17"/>
        <v>358.86</v>
      </c>
      <c r="N70" s="21" t="s">
        <v>86</v>
      </c>
      <c r="O70" s="15"/>
      <c r="R70" s="57"/>
    </row>
    <row r="71" spans="1:19" ht="25.5" x14ac:dyDescent="0.2">
      <c r="A71" s="55" t="s">
        <v>383</v>
      </c>
      <c r="B71" s="107">
        <v>97593</v>
      </c>
      <c r="C71" s="23" t="s">
        <v>87</v>
      </c>
      <c r="D71" s="8" t="s">
        <v>11</v>
      </c>
      <c r="E71" s="12">
        <f>MEMORIAL!E413</f>
        <v>14</v>
      </c>
      <c r="F71" s="12">
        <v>0</v>
      </c>
      <c r="G71" s="12">
        <v>0</v>
      </c>
      <c r="H71" s="25">
        <f t="shared" si="15"/>
        <v>14</v>
      </c>
      <c r="I71" s="25">
        <v>34.270000000000003</v>
      </c>
      <c r="J71" s="12">
        <v>94.9</v>
      </c>
      <c r="K71" s="25">
        <f>J71*1.276</f>
        <v>121.09</v>
      </c>
      <c r="L71" s="14">
        <f t="shared" si="16"/>
        <v>479.78</v>
      </c>
      <c r="M71" s="14">
        <f t="shared" si="17"/>
        <v>479.78</v>
      </c>
      <c r="N71" s="21" t="s">
        <v>88</v>
      </c>
      <c r="O71" s="15"/>
    </row>
    <row r="72" spans="1:19" ht="38.25" x14ac:dyDescent="0.2">
      <c r="A72" s="55" t="s">
        <v>384</v>
      </c>
      <c r="B72" s="169" t="s">
        <v>459</v>
      </c>
      <c r="C72" s="108" t="s">
        <v>314</v>
      </c>
      <c r="D72" s="28" t="s">
        <v>126</v>
      </c>
      <c r="E72" s="25">
        <f>MEMORIAL!E425</f>
        <v>5</v>
      </c>
      <c r="F72" s="25">
        <v>0</v>
      </c>
      <c r="G72" s="25">
        <v>0</v>
      </c>
      <c r="H72" s="25">
        <f t="shared" si="15"/>
        <v>5</v>
      </c>
      <c r="I72" s="25">
        <v>173.45</v>
      </c>
      <c r="J72" s="25">
        <v>148.51</v>
      </c>
      <c r="K72" s="25">
        <f t="shared" ref="K72" si="18">J72*1.276</f>
        <v>189.5</v>
      </c>
      <c r="L72" s="14">
        <f t="shared" si="16"/>
        <v>867.25</v>
      </c>
      <c r="M72" s="14">
        <f t="shared" si="17"/>
        <v>867.25</v>
      </c>
      <c r="N72" s="21"/>
      <c r="O72" s="15"/>
    </row>
    <row r="73" spans="1:19" ht="25.5" x14ac:dyDescent="0.2">
      <c r="A73" s="55" t="s">
        <v>385</v>
      </c>
      <c r="B73" s="64" t="e">
        <f>#REF!</f>
        <v>#REF!</v>
      </c>
      <c r="C73" s="23" t="s">
        <v>132</v>
      </c>
      <c r="D73" s="28" t="s">
        <v>126</v>
      </c>
      <c r="E73" s="25">
        <f>MEMORIAL!E437</f>
        <v>1</v>
      </c>
      <c r="F73" s="25">
        <v>0</v>
      </c>
      <c r="G73" s="25">
        <v>0</v>
      </c>
      <c r="H73" s="25">
        <f t="shared" si="15"/>
        <v>1</v>
      </c>
      <c r="I73" s="25">
        <v>110.08</v>
      </c>
      <c r="J73" s="25">
        <v>107.47</v>
      </c>
      <c r="K73" s="25">
        <f>J73*1.276</f>
        <v>137.13</v>
      </c>
      <c r="L73" s="14">
        <f t="shared" si="16"/>
        <v>110.08</v>
      </c>
      <c r="M73" s="14">
        <f t="shared" si="17"/>
        <v>110.08</v>
      </c>
      <c r="N73" s="21"/>
      <c r="O73" s="15"/>
    </row>
    <row r="74" spans="1:19" x14ac:dyDescent="0.2">
      <c r="A74" s="55" t="s">
        <v>188</v>
      </c>
      <c r="B74" s="23" t="e">
        <f>#REF!</f>
        <v>#REF!</v>
      </c>
      <c r="C74" s="23" t="s">
        <v>43</v>
      </c>
      <c r="D74" s="28" t="s">
        <v>126</v>
      </c>
      <c r="E74" s="25">
        <f>MEMORIAL!E449</f>
        <v>1</v>
      </c>
      <c r="F74" s="25">
        <v>0</v>
      </c>
      <c r="G74" s="25">
        <v>0</v>
      </c>
      <c r="H74" s="25">
        <f t="shared" si="15"/>
        <v>1</v>
      </c>
      <c r="I74" s="25">
        <v>132.74</v>
      </c>
      <c r="J74" s="25">
        <v>125.27</v>
      </c>
      <c r="K74" s="25">
        <f>J74*1.276</f>
        <v>159.84</v>
      </c>
      <c r="L74" s="14">
        <f t="shared" si="16"/>
        <v>132.74</v>
      </c>
      <c r="M74" s="14">
        <f t="shared" si="17"/>
        <v>132.74</v>
      </c>
      <c r="N74" s="21"/>
      <c r="O74" s="15"/>
    </row>
    <row r="75" spans="1:19" ht="25.5" x14ac:dyDescent="0.2">
      <c r="A75" s="55" t="s">
        <v>189</v>
      </c>
      <c r="B75" s="60" t="e">
        <f>#REF!</f>
        <v>#REF!</v>
      </c>
      <c r="C75" s="108" t="s">
        <v>356</v>
      </c>
      <c r="D75" s="28" t="s">
        <v>126</v>
      </c>
      <c r="E75" s="12">
        <f>MEMORIAL!E455</f>
        <v>1</v>
      </c>
      <c r="F75" s="12">
        <v>0</v>
      </c>
      <c r="G75" s="12">
        <v>0</v>
      </c>
      <c r="H75" s="25">
        <f t="shared" si="15"/>
        <v>1</v>
      </c>
      <c r="I75" s="25">
        <v>143.81</v>
      </c>
      <c r="J75" s="25">
        <v>230.21</v>
      </c>
      <c r="K75" s="25">
        <f t="shared" si="6"/>
        <v>293.75</v>
      </c>
      <c r="L75" s="14">
        <f t="shared" si="16"/>
        <v>143.81</v>
      </c>
      <c r="M75" s="14">
        <f t="shared" si="17"/>
        <v>143.81</v>
      </c>
      <c r="N75" s="21" t="s">
        <v>89</v>
      </c>
      <c r="O75" s="15"/>
    </row>
    <row r="76" spans="1:19" x14ac:dyDescent="0.2">
      <c r="A76" s="55" t="s">
        <v>190</v>
      </c>
      <c r="B76" s="107">
        <v>93654</v>
      </c>
      <c r="C76" s="107" t="s">
        <v>304</v>
      </c>
      <c r="D76" s="28" t="s">
        <v>126</v>
      </c>
      <c r="E76" s="12">
        <f>MEMORIAL!E462</f>
        <v>2</v>
      </c>
      <c r="F76" s="12">
        <v>0</v>
      </c>
      <c r="G76" s="12">
        <v>0</v>
      </c>
      <c r="H76" s="25">
        <f t="shared" si="15"/>
        <v>2</v>
      </c>
      <c r="I76" s="25">
        <v>14.18</v>
      </c>
      <c r="J76" s="12">
        <v>10.62</v>
      </c>
      <c r="K76" s="25">
        <f t="shared" si="6"/>
        <v>13.55</v>
      </c>
      <c r="L76" s="14">
        <f t="shared" si="16"/>
        <v>28.36</v>
      </c>
      <c r="M76" s="14">
        <f t="shared" si="17"/>
        <v>28.36</v>
      </c>
      <c r="N76" s="21" t="s">
        <v>90</v>
      </c>
      <c r="O76" s="15"/>
    </row>
    <row r="77" spans="1:19" ht="19.5" customHeight="1" x14ac:dyDescent="0.2">
      <c r="A77" s="55" t="s">
        <v>191</v>
      </c>
      <c r="B77" s="107">
        <v>93655</v>
      </c>
      <c r="C77" s="107" t="s">
        <v>308</v>
      </c>
      <c r="D77" s="28" t="s">
        <v>126</v>
      </c>
      <c r="E77" s="12">
        <f>MEMORIAL!E472</f>
        <v>5</v>
      </c>
      <c r="F77" s="12">
        <v>0</v>
      </c>
      <c r="G77" s="12">
        <v>0</v>
      </c>
      <c r="H77" s="25">
        <f t="shared" si="15"/>
        <v>5</v>
      </c>
      <c r="I77" s="25">
        <v>12.06</v>
      </c>
      <c r="J77" s="12">
        <v>11.38</v>
      </c>
      <c r="K77" s="25">
        <f t="shared" si="6"/>
        <v>14.52</v>
      </c>
      <c r="L77" s="14">
        <f t="shared" si="16"/>
        <v>60.3</v>
      </c>
      <c r="M77" s="14">
        <f t="shared" si="17"/>
        <v>60.3</v>
      </c>
      <c r="N77" s="21"/>
      <c r="O77" s="15"/>
    </row>
    <row r="78" spans="1:19" ht="18" customHeight="1" x14ac:dyDescent="0.2">
      <c r="A78" s="55" t="s">
        <v>192</v>
      </c>
      <c r="B78" s="107">
        <v>93656</v>
      </c>
      <c r="C78" s="107" t="s">
        <v>305</v>
      </c>
      <c r="D78" s="28" t="s">
        <v>126</v>
      </c>
      <c r="E78" s="12">
        <f>MEMORIAL!E479</f>
        <v>2</v>
      </c>
      <c r="F78" s="12">
        <v>0</v>
      </c>
      <c r="G78" s="12">
        <v>0</v>
      </c>
      <c r="H78" s="25">
        <f t="shared" si="15"/>
        <v>2</v>
      </c>
      <c r="I78" s="25">
        <v>22.19</v>
      </c>
      <c r="J78" s="12">
        <v>11.38</v>
      </c>
      <c r="K78" s="25">
        <f t="shared" si="6"/>
        <v>14.52</v>
      </c>
      <c r="L78" s="14">
        <f t="shared" si="16"/>
        <v>44.38</v>
      </c>
      <c r="M78" s="14">
        <f t="shared" si="17"/>
        <v>44.38</v>
      </c>
      <c r="N78" s="21" t="s">
        <v>91</v>
      </c>
      <c r="O78" s="15"/>
    </row>
    <row r="79" spans="1:19" ht="27" customHeight="1" x14ac:dyDescent="0.2">
      <c r="A79" s="55" t="s">
        <v>193</v>
      </c>
      <c r="B79" s="108" t="s">
        <v>476</v>
      </c>
      <c r="C79" s="108" t="s">
        <v>366</v>
      </c>
      <c r="D79" s="28" t="s">
        <v>126</v>
      </c>
      <c r="E79" s="25">
        <f>MEMORIAL!E485</f>
        <v>1</v>
      </c>
      <c r="F79" s="25">
        <v>0</v>
      </c>
      <c r="G79" s="25">
        <v>0</v>
      </c>
      <c r="H79" s="25">
        <f t="shared" si="15"/>
        <v>1</v>
      </c>
      <c r="I79" s="25">
        <v>22.19</v>
      </c>
      <c r="J79" s="25">
        <v>20.84</v>
      </c>
      <c r="K79" s="25">
        <f t="shared" si="6"/>
        <v>26.59</v>
      </c>
      <c r="L79" s="14">
        <f t="shared" si="16"/>
        <v>22.19</v>
      </c>
      <c r="M79" s="14">
        <f t="shared" si="17"/>
        <v>22.19</v>
      </c>
      <c r="N79" s="26" t="s">
        <v>92</v>
      </c>
      <c r="O79" s="15"/>
    </row>
    <row r="80" spans="1:19" ht="24" customHeight="1" x14ac:dyDescent="0.2">
      <c r="A80" s="55" t="s">
        <v>194</v>
      </c>
      <c r="B80" s="55" t="e">
        <f>#REF!</f>
        <v>#REF!</v>
      </c>
      <c r="C80" s="23" t="s">
        <v>93</v>
      </c>
      <c r="D80" s="28" t="s">
        <v>126</v>
      </c>
      <c r="E80" s="12">
        <f>MEMORIAL!E491</f>
        <v>1</v>
      </c>
      <c r="F80" s="12">
        <v>0</v>
      </c>
      <c r="G80" s="12">
        <v>0</v>
      </c>
      <c r="H80" s="25">
        <f t="shared" si="15"/>
        <v>1</v>
      </c>
      <c r="I80" s="25">
        <v>160.6</v>
      </c>
      <c r="J80" s="12">
        <v>152.27000000000001</v>
      </c>
      <c r="K80" s="25">
        <f t="shared" si="6"/>
        <v>194.3</v>
      </c>
      <c r="L80" s="14">
        <f t="shared" si="16"/>
        <v>160.6</v>
      </c>
      <c r="M80" s="14">
        <f t="shared" si="17"/>
        <v>160.6</v>
      </c>
      <c r="N80" s="26" t="s">
        <v>94</v>
      </c>
      <c r="O80" s="15"/>
    </row>
    <row r="81" spans="1:18" ht="31.5" customHeight="1" x14ac:dyDescent="0.2">
      <c r="A81" s="55" t="s">
        <v>195</v>
      </c>
      <c r="B81" s="55" t="e">
        <f>#REF!</f>
        <v>#REF!</v>
      </c>
      <c r="C81" s="55" t="s">
        <v>46</v>
      </c>
      <c r="D81" s="28" t="s">
        <v>126</v>
      </c>
      <c r="E81" s="12">
        <f>MEMORIAL!E497</f>
        <v>1</v>
      </c>
      <c r="F81" s="12">
        <v>0</v>
      </c>
      <c r="G81" s="12">
        <v>0</v>
      </c>
      <c r="H81" s="25">
        <f t="shared" si="15"/>
        <v>1</v>
      </c>
      <c r="I81" s="25">
        <v>61.43</v>
      </c>
      <c r="J81" s="12">
        <v>60.08</v>
      </c>
      <c r="K81" s="25">
        <f t="shared" si="6"/>
        <v>76.66</v>
      </c>
      <c r="L81" s="14">
        <f t="shared" si="16"/>
        <v>61.43</v>
      </c>
      <c r="M81" s="14">
        <f t="shared" si="17"/>
        <v>61.43</v>
      </c>
      <c r="N81" s="26" t="s">
        <v>95</v>
      </c>
      <c r="O81" s="15"/>
      <c r="R81" s="57"/>
    </row>
    <row r="82" spans="1:18" ht="31.5" customHeight="1" x14ac:dyDescent="0.2">
      <c r="A82" s="55" t="s">
        <v>386</v>
      </c>
      <c r="B82" s="107">
        <v>91932</v>
      </c>
      <c r="C82" s="107" t="s">
        <v>423</v>
      </c>
      <c r="D82" s="8" t="s">
        <v>10</v>
      </c>
      <c r="E82" s="12">
        <f>MEMORIAL!E503</f>
        <v>30</v>
      </c>
      <c r="F82" s="12">
        <v>0</v>
      </c>
      <c r="G82" s="12">
        <v>0</v>
      </c>
      <c r="H82" s="25">
        <f t="shared" si="15"/>
        <v>30</v>
      </c>
      <c r="I82" s="25">
        <v>9.7100000000000009</v>
      </c>
      <c r="J82" s="12">
        <v>8.43</v>
      </c>
      <c r="K82" s="25">
        <f t="shared" si="6"/>
        <v>10.76</v>
      </c>
      <c r="L82" s="14">
        <f t="shared" si="16"/>
        <v>291.3</v>
      </c>
      <c r="M82" s="14">
        <f t="shared" si="17"/>
        <v>291.3</v>
      </c>
      <c r="N82" s="26"/>
      <c r="O82" s="15"/>
      <c r="R82" s="57"/>
    </row>
    <row r="83" spans="1:18" x14ac:dyDescent="0.2">
      <c r="A83" s="55" t="s">
        <v>424</v>
      </c>
      <c r="B83" s="107" t="e">
        <f>#REF!</f>
        <v>#REF!</v>
      </c>
      <c r="C83" s="23" t="s">
        <v>44</v>
      </c>
      <c r="D83" s="8" t="s">
        <v>126</v>
      </c>
      <c r="E83" s="12">
        <f>MEMORIAL!E508</f>
        <v>1</v>
      </c>
      <c r="F83" s="12">
        <v>0</v>
      </c>
      <c r="G83" s="12">
        <v>0</v>
      </c>
      <c r="H83" s="25">
        <f t="shared" si="15"/>
        <v>1</v>
      </c>
      <c r="I83" s="25">
        <v>528.80999999999995</v>
      </c>
      <c r="J83" s="25">
        <v>521.24</v>
      </c>
      <c r="K83" s="25">
        <f t="shared" si="6"/>
        <v>665.1</v>
      </c>
      <c r="L83" s="14">
        <f t="shared" si="16"/>
        <v>528.80999999999995</v>
      </c>
      <c r="M83" s="14">
        <f t="shared" si="17"/>
        <v>528.80999999999995</v>
      </c>
      <c r="N83" s="26" t="s">
        <v>96</v>
      </c>
      <c r="O83" s="15"/>
      <c r="R83"/>
    </row>
    <row r="84" spans="1:18" ht="25.5" x14ac:dyDescent="0.2">
      <c r="A84" s="55" t="s">
        <v>465</v>
      </c>
      <c r="B84" s="107" t="e">
        <f>#REF!</f>
        <v>#REF!</v>
      </c>
      <c r="C84" s="108" t="s">
        <v>466</v>
      </c>
      <c r="D84" s="8" t="s">
        <v>126</v>
      </c>
      <c r="E84" s="12">
        <f>MEMORIAL!E513</f>
        <v>2</v>
      </c>
      <c r="F84" s="12">
        <v>0</v>
      </c>
      <c r="G84" s="12">
        <v>0</v>
      </c>
      <c r="H84" s="25">
        <f t="shared" si="15"/>
        <v>2</v>
      </c>
      <c r="I84" s="25">
        <v>114.37</v>
      </c>
      <c r="J84" s="25">
        <v>107.31</v>
      </c>
      <c r="K84" s="25">
        <f t="shared" si="6"/>
        <v>136.93</v>
      </c>
      <c r="L84" s="14">
        <f t="shared" si="16"/>
        <v>228.74</v>
      </c>
      <c r="M84" s="14">
        <f t="shared" si="17"/>
        <v>228.74</v>
      </c>
      <c r="N84" s="26"/>
      <c r="O84" s="15"/>
      <c r="R84"/>
    </row>
    <row r="85" spans="1:18" s="262" customFormat="1" x14ac:dyDescent="0.2">
      <c r="A85" s="94">
        <v>10</v>
      </c>
      <c r="B85" s="94"/>
      <c r="C85" s="94" t="s">
        <v>47</v>
      </c>
      <c r="D85" s="95"/>
      <c r="E85" s="96"/>
      <c r="F85" s="96"/>
      <c r="G85" s="96"/>
      <c r="H85" s="96"/>
      <c r="I85" s="96"/>
      <c r="J85" s="96"/>
      <c r="K85" s="96"/>
      <c r="L85" s="97">
        <f>SUM(L86:L106)</f>
        <v>8037.73</v>
      </c>
      <c r="M85" s="97">
        <f>SUM(M86:M106)</f>
        <v>8037.73</v>
      </c>
      <c r="N85" s="260"/>
      <c r="O85" s="261"/>
    </row>
    <row r="86" spans="1:18" ht="18.75" customHeight="1" x14ac:dyDescent="0.2">
      <c r="A86" s="55" t="s">
        <v>196</v>
      </c>
      <c r="B86" s="107">
        <v>89957</v>
      </c>
      <c r="C86" s="9" t="s">
        <v>12</v>
      </c>
      <c r="D86" s="8" t="s">
        <v>11</v>
      </c>
      <c r="E86" s="12">
        <f>MEMORIAL!E523</f>
        <v>10</v>
      </c>
      <c r="F86" s="12">
        <v>0</v>
      </c>
      <c r="G86" s="12">
        <v>0</v>
      </c>
      <c r="H86" s="25">
        <f>E86-F86-G86</f>
        <v>10</v>
      </c>
      <c r="I86" s="25">
        <v>99.02</v>
      </c>
      <c r="J86" s="12">
        <v>97.25</v>
      </c>
      <c r="K86" s="25">
        <f t="shared" si="6"/>
        <v>124.09</v>
      </c>
      <c r="L86" s="14">
        <f t="shared" ref="L86:L106" si="19">E86*I86</f>
        <v>990.2</v>
      </c>
      <c r="M86" s="14">
        <f>H86*I86</f>
        <v>990.2</v>
      </c>
      <c r="N86" s="26" t="s">
        <v>97</v>
      </c>
      <c r="O86" s="15"/>
    </row>
    <row r="87" spans="1:18" ht="25.5" x14ac:dyDescent="0.2">
      <c r="A87" s="55" t="s">
        <v>197</v>
      </c>
      <c r="B87" s="55" t="e">
        <f>#REF!</f>
        <v>#REF!</v>
      </c>
      <c r="C87" s="9" t="s">
        <v>48</v>
      </c>
      <c r="D87" s="8" t="s">
        <v>11</v>
      </c>
      <c r="E87" s="12">
        <f>MEMORIAL!E533</f>
        <v>3</v>
      </c>
      <c r="F87" s="12">
        <v>0</v>
      </c>
      <c r="G87" s="12">
        <v>0</v>
      </c>
      <c r="H87" s="25">
        <f>E87-F87-G87</f>
        <v>3</v>
      </c>
      <c r="I87" s="25">
        <v>41.43</v>
      </c>
      <c r="J87" s="12">
        <v>41.35</v>
      </c>
      <c r="K87" s="25">
        <f t="shared" si="6"/>
        <v>52.76</v>
      </c>
      <c r="L87" s="14">
        <f t="shared" si="19"/>
        <v>124.29</v>
      </c>
      <c r="M87" s="14">
        <f t="shared" ref="M87:M106" si="20">H87*I87</f>
        <v>124.29</v>
      </c>
      <c r="N87" s="26" t="s">
        <v>98</v>
      </c>
      <c r="O87" s="15"/>
    </row>
    <row r="88" spans="1:18" ht="25.5" x14ac:dyDescent="0.2">
      <c r="A88" s="55" t="s">
        <v>198</v>
      </c>
      <c r="B88" s="55" t="e">
        <f>#REF!</f>
        <v>#REF!</v>
      </c>
      <c r="C88" s="9" t="s">
        <v>99</v>
      </c>
      <c r="D88" s="8" t="s">
        <v>11</v>
      </c>
      <c r="E88" s="12">
        <f>MEMORIAL!E542</f>
        <v>3</v>
      </c>
      <c r="F88" s="12">
        <v>0</v>
      </c>
      <c r="G88" s="12">
        <v>0</v>
      </c>
      <c r="H88" s="25">
        <f>E88-F88-G88</f>
        <v>3</v>
      </c>
      <c r="I88" s="25">
        <v>66.67</v>
      </c>
      <c r="J88" s="12">
        <v>60.55</v>
      </c>
      <c r="K88" s="25">
        <f t="shared" si="6"/>
        <v>77.260000000000005</v>
      </c>
      <c r="L88" s="14">
        <f t="shared" si="19"/>
        <v>200.01</v>
      </c>
      <c r="M88" s="14">
        <f t="shared" si="20"/>
        <v>200.01</v>
      </c>
      <c r="N88" s="26" t="s">
        <v>100</v>
      </c>
      <c r="O88" s="15"/>
    </row>
    <row r="89" spans="1:18" ht="25.5" x14ac:dyDescent="0.2">
      <c r="A89" s="55" t="s">
        <v>199</v>
      </c>
      <c r="B89" s="55" t="e">
        <f>#REF!</f>
        <v>#REF!</v>
      </c>
      <c r="C89" s="9" t="s">
        <v>13</v>
      </c>
      <c r="D89" s="8" t="s">
        <v>11</v>
      </c>
      <c r="E89" s="12">
        <f>MEMORIAL!E553</f>
        <v>3</v>
      </c>
      <c r="F89" s="12">
        <v>0</v>
      </c>
      <c r="G89" s="12">
        <v>0</v>
      </c>
      <c r="H89" s="25">
        <f>E89-F89-G89</f>
        <v>3</v>
      </c>
      <c r="I89" s="25">
        <v>64.489999999999995</v>
      </c>
      <c r="J89" s="12">
        <v>63.15</v>
      </c>
      <c r="K89" s="25">
        <f t="shared" si="6"/>
        <v>80.58</v>
      </c>
      <c r="L89" s="14">
        <f t="shared" si="19"/>
        <v>193.47</v>
      </c>
      <c r="M89" s="14">
        <f t="shared" si="20"/>
        <v>193.47</v>
      </c>
      <c r="N89" s="26" t="s">
        <v>101</v>
      </c>
      <c r="O89" s="15"/>
    </row>
    <row r="90" spans="1:18" x14ac:dyDescent="0.2">
      <c r="A90" s="55" t="s">
        <v>387</v>
      </c>
      <c r="B90" s="107">
        <v>89482</v>
      </c>
      <c r="C90" s="9" t="s">
        <v>49</v>
      </c>
      <c r="D90" s="8" t="s">
        <v>11</v>
      </c>
      <c r="E90" s="12">
        <f>MEMORIAL!E560</f>
        <v>2</v>
      </c>
      <c r="F90" s="12">
        <v>0</v>
      </c>
      <c r="G90" s="12">
        <v>0</v>
      </c>
      <c r="H90" s="25">
        <f>E90-F90-G90</f>
        <v>2</v>
      </c>
      <c r="I90" s="25">
        <v>18.600000000000001</v>
      </c>
      <c r="J90" s="12">
        <v>15.77</v>
      </c>
      <c r="K90" s="25">
        <f t="shared" si="6"/>
        <v>20.12</v>
      </c>
      <c r="L90" s="14">
        <f t="shared" si="19"/>
        <v>37.200000000000003</v>
      </c>
      <c r="M90" s="14">
        <f t="shared" si="20"/>
        <v>37.200000000000003</v>
      </c>
      <c r="N90" s="26" t="s">
        <v>102</v>
      </c>
      <c r="O90" s="15"/>
    </row>
    <row r="91" spans="1:18" x14ac:dyDescent="0.2">
      <c r="A91" s="55" t="s">
        <v>200</v>
      </c>
      <c r="B91" s="55" t="e">
        <f>#REF!</f>
        <v>#REF!</v>
      </c>
      <c r="C91" s="107" t="s">
        <v>153</v>
      </c>
      <c r="D91" s="65" t="s">
        <v>126</v>
      </c>
      <c r="E91" s="12">
        <f>MEMORIAL!E566</f>
        <v>1</v>
      </c>
      <c r="F91" s="12">
        <v>0</v>
      </c>
      <c r="G91" s="12">
        <v>0</v>
      </c>
      <c r="H91" s="25">
        <f t="shared" ref="H91:H106" si="21">E91-F91</f>
        <v>1</v>
      </c>
      <c r="I91" s="25">
        <v>61.86</v>
      </c>
      <c r="J91" s="12">
        <v>55.9</v>
      </c>
      <c r="K91" s="25">
        <f t="shared" si="6"/>
        <v>71.33</v>
      </c>
      <c r="L91" s="14">
        <f t="shared" si="19"/>
        <v>61.86</v>
      </c>
      <c r="M91" s="14">
        <f t="shared" si="20"/>
        <v>61.86</v>
      </c>
      <c r="N91" s="26"/>
      <c r="O91" s="15"/>
    </row>
    <row r="92" spans="1:18" x14ac:dyDescent="0.2">
      <c r="A92" s="55" t="s">
        <v>388</v>
      </c>
      <c r="B92" s="108">
        <v>94792</v>
      </c>
      <c r="C92" s="107" t="s">
        <v>50</v>
      </c>
      <c r="D92" s="8" t="s">
        <v>11</v>
      </c>
      <c r="E92" s="12">
        <f>MEMORIAL!E572</f>
        <v>1</v>
      </c>
      <c r="F92" s="12">
        <v>0</v>
      </c>
      <c r="G92" s="12">
        <v>0</v>
      </c>
      <c r="H92" s="25">
        <f t="shared" si="21"/>
        <v>1</v>
      </c>
      <c r="I92" s="25">
        <v>109.21</v>
      </c>
      <c r="J92" s="12">
        <v>100.44</v>
      </c>
      <c r="K92" s="25">
        <f t="shared" si="6"/>
        <v>128.16</v>
      </c>
      <c r="L92" s="14">
        <f t="shared" si="19"/>
        <v>109.21</v>
      </c>
      <c r="M92" s="14">
        <f t="shared" si="20"/>
        <v>109.21</v>
      </c>
      <c r="N92" s="26" t="s">
        <v>103</v>
      </c>
      <c r="O92" s="15"/>
    </row>
    <row r="93" spans="1:18" ht="25.5" x14ac:dyDescent="0.2">
      <c r="A93" s="55" t="s">
        <v>201</v>
      </c>
      <c r="B93" s="108">
        <v>89353</v>
      </c>
      <c r="C93" s="107" t="s">
        <v>318</v>
      </c>
      <c r="D93" s="8" t="s">
        <v>11</v>
      </c>
      <c r="E93" s="12">
        <f>MEMORIAL!E578</f>
        <v>1</v>
      </c>
      <c r="F93" s="12">
        <v>0</v>
      </c>
      <c r="G93" s="12">
        <v>0</v>
      </c>
      <c r="H93" s="25">
        <f t="shared" si="21"/>
        <v>1</v>
      </c>
      <c r="I93" s="25">
        <v>36.04</v>
      </c>
      <c r="J93" s="12">
        <v>31.71</v>
      </c>
      <c r="K93" s="25">
        <f t="shared" si="6"/>
        <v>40.46</v>
      </c>
      <c r="L93" s="14">
        <f t="shared" si="19"/>
        <v>36.04</v>
      </c>
      <c r="M93" s="14">
        <f t="shared" si="20"/>
        <v>36.04</v>
      </c>
      <c r="N93" s="26"/>
      <c r="O93" s="15"/>
    </row>
    <row r="94" spans="1:18" ht="25.5" x14ac:dyDescent="0.2">
      <c r="A94" s="55" t="s">
        <v>202</v>
      </c>
      <c r="B94" s="107">
        <v>88504</v>
      </c>
      <c r="C94" s="9" t="s">
        <v>104</v>
      </c>
      <c r="D94" s="8" t="s">
        <v>11</v>
      </c>
      <c r="E94" s="12">
        <f>MEMORIAL!E584</f>
        <v>1</v>
      </c>
      <c r="F94" s="12">
        <v>0</v>
      </c>
      <c r="G94" s="12">
        <v>0</v>
      </c>
      <c r="H94" s="25">
        <f t="shared" si="21"/>
        <v>1</v>
      </c>
      <c r="I94" s="25">
        <v>600.57000000000005</v>
      </c>
      <c r="J94" s="12">
        <v>521.02</v>
      </c>
      <c r="K94" s="25">
        <f t="shared" si="6"/>
        <v>664.82</v>
      </c>
      <c r="L94" s="14">
        <f t="shared" si="19"/>
        <v>600.57000000000005</v>
      </c>
      <c r="M94" s="14">
        <f t="shared" si="20"/>
        <v>600.57000000000005</v>
      </c>
      <c r="N94" s="26" t="s">
        <v>105</v>
      </c>
      <c r="O94" s="15"/>
    </row>
    <row r="95" spans="1:18" ht="25.5" x14ac:dyDescent="0.2">
      <c r="A95" s="55" t="s">
        <v>203</v>
      </c>
      <c r="B95" s="107">
        <v>86931</v>
      </c>
      <c r="C95" s="9" t="s">
        <v>106</v>
      </c>
      <c r="D95" s="8" t="s">
        <v>11</v>
      </c>
      <c r="E95" s="12">
        <f>MEMORIAL!E590</f>
        <v>2</v>
      </c>
      <c r="F95" s="12">
        <v>0</v>
      </c>
      <c r="G95" s="12">
        <v>0</v>
      </c>
      <c r="H95" s="25">
        <f t="shared" si="21"/>
        <v>2</v>
      </c>
      <c r="I95" s="25">
        <v>353.95</v>
      </c>
      <c r="J95" s="12">
        <v>351.62</v>
      </c>
      <c r="K95" s="25">
        <f t="shared" si="6"/>
        <v>448.67</v>
      </c>
      <c r="L95" s="14">
        <f t="shared" si="19"/>
        <v>707.9</v>
      </c>
      <c r="M95" s="14">
        <f t="shared" si="20"/>
        <v>707.9</v>
      </c>
      <c r="N95" s="26" t="s">
        <v>107</v>
      </c>
      <c r="O95" s="15"/>
    </row>
    <row r="96" spans="1:18" ht="51" x14ac:dyDescent="0.2">
      <c r="A96" s="55" t="s">
        <v>204</v>
      </c>
      <c r="B96" s="55" t="e">
        <f>#REF!</f>
        <v>#REF!</v>
      </c>
      <c r="C96" s="9" t="s">
        <v>108</v>
      </c>
      <c r="D96" s="8" t="s">
        <v>11</v>
      </c>
      <c r="E96" s="12">
        <f>MEMORIAL!E596</f>
        <v>2</v>
      </c>
      <c r="F96" s="12">
        <v>0</v>
      </c>
      <c r="G96" s="12">
        <v>0</v>
      </c>
      <c r="H96" s="25">
        <f t="shared" si="21"/>
        <v>2</v>
      </c>
      <c r="I96" s="25">
        <v>423.48</v>
      </c>
      <c r="J96" s="12">
        <v>481.62</v>
      </c>
      <c r="K96" s="25">
        <f t="shared" si="6"/>
        <v>614.54999999999995</v>
      </c>
      <c r="L96" s="14">
        <f t="shared" si="19"/>
        <v>846.96</v>
      </c>
      <c r="M96" s="14">
        <f t="shared" si="20"/>
        <v>846.96</v>
      </c>
      <c r="N96" s="26" t="s">
        <v>109</v>
      </c>
      <c r="O96" s="15"/>
    </row>
    <row r="97" spans="1:20" ht="25.5" x14ac:dyDescent="0.2">
      <c r="A97" s="55" t="s">
        <v>205</v>
      </c>
      <c r="B97" s="107">
        <v>86904</v>
      </c>
      <c r="C97" s="107" t="s">
        <v>321</v>
      </c>
      <c r="D97" s="8" t="s">
        <v>11</v>
      </c>
      <c r="E97" s="12">
        <f>MEMORIAL!E602</f>
        <v>1</v>
      </c>
      <c r="F97" s="12">
        <v>0</v>
      </c>
      <c r="G97" s="12">
        <v>0</v>
      </c>
      <c r="H97" s="25">
        <f t="shared" si="21"/>
        <v>1</v>
      </c>
      <c r="I97" s="25">
        <v>88.64</v>
      </c>
      <c r="J97" s="12">
        <v>100.55</v>
      </c>
      <c r="K97" s="25">
        <f t="shared" si="6"/>
        <v>128.30000000000001</v>
      </c>
      <c r="L97" s="14">
        <f t="shared" si="19"/>
        <v>88.64</v>
      </c>
      <c r="M97" s="14">
        <f t="shared" si="20"/>
        <v>88.64</v>
      </c>
      <c r="N97" s="26"/>
      <c r="O97" s="15"/>
    </row>
    <row r="98" spans="1:20" ht="25.5" customHeight="1" x14ac:dyDescent="0.2">
      <c r="A98" s="55" t="s">
        <v>206</v>
      </c>
      <c r="B98" s="54" t="e">
        <f>#REF!</f>
        <v>#REF!</v>
      </c>
      <c r="C98" s="23" t="s">
        <v>14</v>
      </c>
      <c r="D98" s="8" t="s">
        <v>11</v>
      </c>
      <c r="E98" s="12">
        <f>MEMORIAL!E610</f>
        <v>3</v>
      </c>
      <c r="F98" s="12">
        <v>0</v>
      </c>
      <c r="G98" s="12">
        <v>0</v>
      </c>
      <c r="H98" s="25">
        <f t="shared" si="21"/>
        <v>3</v>
      </c>
      <c r="I98" s="25">
        <v>55.08</v>
      </c>
      <c r="J98" s="12">
        <v>55.01</v>
      </c>
      <c r="K98" s="25">
        <f t="shared" si="6"/>
        <v>70.19</v>
      </c>
      <c r="L98" s="14">
        <f t="shared" si="19"/>
        <v>165.24</v>
      </c>
      <c r="M98" s="14">
        <f t="shared" si="20"/>
        <v>165.24</v>
      </c>
      <c r="N98" s="26" t="s">
        <v>110</v>
      </c>
      <c r="O98" s="15"/>
      <c r="R98" s="57"/>
    </row>
    <row r="99" spans="1:20" ht="26.25" customHeight="1" x14ac:dyDescent="0.2">
      <c r="A99" s="55" t="s">
        <v>207</v>
      </c>
      <c r="B99" s="54" t="e">
        <f>#REF!</f>
        <v>#REF!</v>
      </c>
      <c r="C99" s="9" t="s">
        <v>51</v>
      </c>
      <c r="D99" s="8" t="s">
        <v>11</v>
      </c>
      <c r="E99" s="12">
        <f>MEMORIAL!E618</f>
        <v>3</v>
      </c>
      <c r="F99" s="12">
        <v>0</v>
      </c>
      <c r="G99" s="12">
        <v>0</v>
      </c>
      <c r="H99" s="25">
        <f t="shared" si="21"/>
        <v>3</v>
      </c>
      <c r="I99" s="25">
        <v>131.75</v>
      </c>
      <c r="J99" s="12">
        <v>83.47</v>
      </c>
      <c r="K99" s="25">
        <f t="shared" si="6"/>
        <v>106.51</v>
      </c>
      <c r="L99" s="14">
        <f t="shared" si="19"/>
        <v>395.25</v>
      </c>
      <c r="M99" s="14">
        <f t="shared" si="20"/>
        <v>395.25</v>
      </c>
      <c r="N99" s="26" t="s">
        <v>111</v>
      </c>
      <c r="O99" s="15"/>
    </row>
    <row r="100" spans="1:20" ht="25.5" customHeight="1" x14ac:dyDescent="0.2">
      <c r="A100" s="55" t="s">
        <v>208</v>
      </c>
      <c r="B100" s="54" t="e">
        <f>#REF!</f>
        <v>#REF!</v>
      </c>
      <c r="C100" s="9" t="s">
        <v>52</v>
      </c>
      <c r="D100" s="8" t="s">
        <v>11</v>
      </c>
      <c r="E100" s="12">
        <f>MEMORIAL!E625</f>
        <v>2</v>
      </c>
      <c r="F100" s="12">
        <v>0</v>
      </c>
      <c r="G100" s="12">
        <v>0</v>
      </c>
      <c r="H100" s="25">
        <f t="shared" si="21"/>
        <v>2</v>
      </c>
      <c r="I100" s="25">
        <v>63.28</v>
      </c>
      <c r="J100" s="12">
        <v>58.63</v>
      </c>
      <c r="K100" s="25">
        <f t="shared" si="6"/>
        <v>74.81</v>
      </c>
      <c r="L100" s="14">
        <f t="shared" si="19"/>
        <v>126.56</v>
      </c>
      <c r="M100" s="14">
        <f t="shared" si="20"/>
        <v>126.56</v>
      </c>
      <c r="N100" s="30"/>
      <c r="O100" s="15"/>
    </row>
    <row r="101" spans="1:20" ht="25.5" customHeight="1" x14ac:dyDescent="0.2">
      <c r="A101" s="55" t="s">
        <v>209</v>
      </c>
      <c r="B101" s="54" t="e">
        <f>#REF!</f>
        <v>#REF!</v>
      </c>
      <c r="C101" s="9" t="s">
        <v>15</v>
      </c>
      <c r="D101" s="8" t="s">
        <v>7</v>
      </c>
      <c r="E101" s="12">
        <f>MEMORIAL!E632</f>
        <v>1.04</v>
      </c>
      <c r="F101" s="12">
        <v>0</v>
      </c>
      <c r="G101" s="12">
        <v>0</v>
      </c>
      <c r="H101" s="25">
        <f t="shared" si="21"/>
        <v>1.04</v>
      </c>
      <c r="I101" s="25">
        <v>103.04</v>
      </c>
      <c r="J101" s="12">
        <v>121.52</v>
      </c>
      <c r="K101" s="25">
        <f t="shared" si="6"/>
        <v>155.06</v>
      </c>
      <c r="L101" s="14">
        <f t="shared" si="19"/>
        <v>107.16</v>
      </c>
      <c r="M101" s="14">
        <f t="shared" si="20"/>
        <v>107.16</v>
      </c>
      <c r="N101" s="26" t="s">
        <v>112</v>
      </c>
      <c r="O101" s="15"/>
    </row>
    <row r="102" spans="1:20" ht="25.5" customHeight="1" x14ac:dyDescent="0.2">
      <c r="A102" s="55" t="s">
        <v>210</v>
      </c>
      <c r="B102" s="54" t="e">
        <f>#REF!</f>
        <v>#REF!</v>
      </c>
      <c r="C102" s="9" t="s">
        <v>53</v>
      </c>
      <c r="D102" s="8" t="s">
        <v>11</v>
      </c>
      <c r="E102" s="12">
        <f>MEMORIAL!E639</f>
        <v>4</v>
      </c>
      <c r="F102" s="12">
        <v>0</v>
      </c>
      <c r="G102" s="12">
        <v>0</v>
      </c>
      <c r="H102" s="25">
        <f t="shared" si="21"/>
        <v>4</v>
      </c>
      <c r="I102" s="25">
        <v>162.58000000000001</v>
      </c>
      <c r="J102" s="12">
        <v>173.45</v>
      </c>
      <c r="K102" s="25">
        <f t="shared" si="6"/>
        <v>221.32</v>
      </c>
      <c r="L102" s="14">
        <f t="shared" si="19"/>
        <v>650.32000000000005</v>
      </c>
      <c r="M102" s="14">
        <f t="shared" si="20"/>
        <v>650.32000000000005</v>
      </c>
      <c r="N102" s="26" t="s">
        <v>113</v>
      </c>
      <c r="O102" s="15"/>
    </row>
    <row r="103" spans="1:20" ht="27.75" customHeight="1" x14ac:dyDescent="0.2">
      <c r="A103" s="55" t="s">
        <v>211</v>
      </c>
      <c r="B103" s="54" t="e">
        <f>#REF!</f>
        <v>#REF!</v>
      </c>
      <c r="C103" s="9" t="s">
        <v>61</v>
      </c>
      <c r="D103" s="8" t="s">
        <v>11</v>
      </c>
      <c r="E103" s="12">
        <f>MEMORIAL!E645</f>
        <v>1</v>
      </c>
      <c r="F103" s="12">
        <v>0</v>
      </c>
      <c r="G103" s="12">
        <v>0</v>
      </c>
      <c r="H103" s="25">
        <f t="shared" si="21"/>
        <v>1</v>
      </c>
      <c r="I103" s="25">
        <v>170.97</v>
      </c>
      <c r="J103" s="25">
        <v>203.41</v>
      </c>
      <c r="K103" s="25">
        <f t="shared" si="6"/>
        <v>259.55</v>
      </c>
      <c r="L103" s="14">
        <f t="shared" si="19"/>
        <v>170.97</v>
      </c>
      <c r="M103" s="14">
        <f t="shared" si="20"/>
        <v>170.97</v>
      </c>
      <c r="N103" s="26" t="s">
        <v>114</v>
      </c>
      <c r="O103" s="15"/>
    </row>
    <row r="104" spans="1:20" ht="25.5" x14ac:dyDescent="0.2">
      <c r="A104" s="55" t="s">
        <v>212</v>
      </c>
      <c r="B104" s="107">
        <v>98102</v>
      </c>
      <c r="C104" s="107" t="s">
        <v>327</v>
      </c>
      <c r="D104" s="8" t="s">
        <v>11</v>
      </c>
      <c r="E104" s="12">
        <f>MEMORIAL!E651</f>
        <v>1</v>
      </c>
      <c r="F104" s="12">
        <v>0</v>
      </c>
      <c r="G104" s="12">
        <v>0</v>
      </c>
      <c r="H104" s="25">
        <f t="shared" si="21"/>
        <v>1</v>
      </c>
      <c r="I104" s="25">
        <v>132.24</v>
      </c>
      <c r="J104" s="12">
        <v>64.91</v>
      </c>
      <c r="K104" s="25">
        <f t="shared" si="6"/>
        <v>82.83</v>
      </c>
      <c r="L104" s="14">
        <f t="shared" si="19"/>
        <v>132.24</v>
      </c>
      <c r="M104" s="14">
        <f t="shared" si="20"/>
        <v>132.24</v>
      </c>
      <c r="N104" s="26" t="s">
        <v>115</v>
      </c>
      <c r="O104" s="15"/>
    </row>
    <row r="105" spans="1:20" ht="38.25" customHeight="1" x14ac:dyDescent="0.2">
      <c r="A105" s="55" t="s">
        <v>389</v>
      </c>
      <c r="B105" s="107">
        <v>98066</v>
      </c>
      <c r="C105" s="23" t="s">
        <v>124</v>
      </c>
      <c r="D105" s="8" t="s">
        <v>11</v>
      </c>
      <c r="E105" s="12">
        <f>MEMORIAL!E657</f>
        <v>1</v>
      </c>
      <c r="F105" s="12">
        <v>0</v>
      </c>
      <c r="G105" s="12">
        <v>0</v>
      </c>
      <c r="H105" s="25">
        <f t="shared" si="21"/>
        <v>1</v>
      </c>
      <c r="I105" s="25">
        <v>1216.18</v>
      </c>
      <c r="J105" s="25">
        <v>3151.9</v>
      </c>
      <c r="K105" s="25">
        <f t="shared" si="6"/>
        <v>4021.82</v>
      </c>
      <c r="L105" s="14">
        <f t="shared" si="19"/>
        <v>1216.18</v>
      </c>
      <c r="M105" s="14">
        <f t="shared" si="20"/>
        <v>1216.18</v>
      </c>
      <c r="N105" s="21" t="s">
        <v>122</v>
      </c>
      <c r="O105" s="15"/>
    </row>
    <row r="106" spans="1:20" ht="38.25" x14ac:dyDescent="0.2">
      <c r="A106" s="55" t="s">
        <v>213</v>
      </c>
      <c r="B106" s="107">
        <v>98094</v>
      </c>
      <c r="C106" s="23" t="s">
        <v>125</v>
      </c>
      <c r="D106" s="8" t="s">
        <v>11</v>
      </c>
      <c r="E106" s="12">
        <f>MEMORIAL!E663</f>
        <v>1</v>
      </c>
      <c r="F106" s="12">
        <v>0</v>
      </c>
      <c r="G106" s="12">
        <v>0</v>
      </c>
      <c r="H106" s="25">
        <f t="shared" si="21"/>
        <v>1</v>
      </c>
      <c r="I106" s="25">
        <v>1077.46</v>
      </c>
      <c r="J106" s="25">
        <v>1658.35</v>
      </c>
      <c r="K106" s="25">
        <f t="shared" si="6"/>
        <v>2116.0500000000002</v>
      </c>
      <c r="L106" s="14">
        <f t="shared" si="19"/>
        <v>1077.46</v>
      </c>
      <c r="M106" s="14">
        <f t="shared" si="20"/>
        <v>1077.46</v>
      </c>
      <c r="N106" s="21" t="s">
        <v>123</v>
      </c>
      <c r="O106" s="15"/>
    </row>
    <row r="107" spans="1:20" s="262" customFormat="1" x14ac:dyDescent="0.2">
      <c r="A107" s="94">
        <v>11</v>
      </c>
      <c r="B107" s="94"/>
      <c r="C107" s="94" t="s">
        <v>55</v>
      </c>
      <c r="D107" s="95"/>
      <c r="E107" s="96"/>
      <c r="F107" s="96"/>
      <c r="G107" s="96"/>
      <c r="H107" s="96"/>
      <c r="I107" s="96"/>
      <c r="J107" s="96"/>
      <c r="K107" s="96"/>
      <c r="L107" s="97">
        <f>SUM(L108:L111)</f>
        <v>11206.14</v>
      </c>
      <c r="M107" s="97">
        <f>SUM(M108:M111)</f>
        <v>11206.14</v>
      </c>
      <c r="N107" s="260"/>
      <c r="O107" s="261"/>
    </row>
    <row r="108" spans="1:20" ht="38.25" x14ac:dyDescent="0.2">
      <c r="A108" s="107" t="s">
        <v>214</v>
      </c>
      <c r="B108" s="23" t="e">
        <f>#REF!</f>
        <v>#REF!</v>
      </c>
      <c r="C108" s="23" t="s">
        <v>54</v>
      </c>
      <c r="D108" s="28" t="s">
        <v>7</v>
      </c>
      <c r="E108" s="25">
        <f>MEMORIAL!E669</f>
        <v>357.9</v>
      </c>
      <c r="F108" s="25">
        <v>0</v>
      </c>
      <c r="G108" s="25">
        <v>0</v>
      </c>
      <c r="H108" s="25">
        <f>E108-F108</f>
        <v>357.9</v>
      </c>
      <c r="I108" s="25">
        <v>28.06</v>
      </c>
      <c r="J108" s="25">
        <v>28.11</v>
      </c>
      <c r="K108" s="25">
        <f t="shared" ref="K108:K111" si="22">J108*1.276</f>
        <v>35.869999999999997</v>
      </c>
      <c r="L108" s="14">
        <f>E108*I108</f>
        <v>10042.67</v>
      </c>
      <c r="M108" s="14">
        <f>H108*I108</f>
        <v>10042.67</v>
      </c>
      <c r="N108" s="26" t="s">
        <v>116</v>
      </c>
      <c r="O108" s="15"/>
      <c r="R108" s="57"/>
      <c r="S108" s="57"/>
      <c r="T108" s="57"/>
    </row>
    <row r="109" spans="1:20" x14ac:dyDescent="0.2">
      <c r="A109" s="107" t="s">
        <v>215</v>
      </c>
      <c r="B109" s="107">
        <v>88488</v>
      </c>
      <c r="C109" s="107" t="s">
        <v>330</v>
      </c>
      <c r="D109" s="8" t="s">
        <v>7</v>
      </c>
      <c r="E109" s="12">
        <f>MEMORIAL!E675</f>
        <v>3.05</v>
      </c>
      <c r="F109" s="12">
        <v>0</v>
      </c>
      <c r="G109" s="12">
        <v>0</v>
      </c>
      <c r="H109" s="25">
        <f>E109-F109</f>
        <v>3.05</v>
      </c>
      <c r="I109" s="25">
        <v>34.43</v>
      </c>
      <c r="J109" s="12">
        <v>10.94</v>
      </c>
      <c r="K109" s="25">
        <f t="shared" si="22"/>
        <v>13.96</v>
      </c>
      <c r="L109" s="14">
        <f>E109*I109</f>
        <v>105.01</v>
      </c>
      <c r="M109" s="14">
        <f t="shared" ref="M109:M111" si="23">H109*I109</f>
        <v>105.01</v>
      </c>
      <c r="N109" s="26" t="s">
        <v>117</v>
      </c>
      <c r="O109" s="15"/>
      <c r="S109" s="57"/>
    </row>
    <row r="110" spans="1:20" ht="25.5" x14ac:dyDescent="0.2">
      <c r="A110" s="107" t="s">
        <v>216</v>
      </c>
      <c r="B110" s="108" t="s">
        <v>477</v>
      </c>
      <c r="C110" s="23" t="s">
        <v>56</v>
      </c>
      <c r="D110" s="28" t="s">
        <v>7</v>
      </c>
      <c r="E110" s="25">
        <f>MEMORIAL!E681</f>
        <v>6.4</v>
      </c>
      <c r="F110" s="25">
        <v>0</v>
      </c>
      <c r="G110" s="25">
        <v>0</v>
      </c>
      <c r="H110" s="25">
        <f>E110-F110</f>
        <v>6.4</v>
      </c>
      <c r="I110" s="25">
        <v>12.62</v>
      </c>
      <c r="J110" s="25">
        <v>12.67</v>
      </c>
      <c r="K110" s="25">
        <f t="shared" si="22"/>
        <v>16.170000000000002</v>
      </c>
      <c r="L110" s="14">
        <f>E110*I110</f>
        <v>80.77</v>
      </c>
      <c r="M110" s="14">
        <f t="shared" si="23"/>
        <v>80.77</v>
      </c>
      <c r="N110" s="26" t="s">
        <v>118</v>
      </c>
      <c r="O110" s="15"/>
      <c r="S110" s="57"/>
    </row>
    <row r="111" spans="1:20" s="70" customFormat="1" ht="25.5" x14ac:dyDescent="0.2">
      <c r="A111" s="107" t="s">
        <v>217</v>
      </c>
      <c r="B111" s="108">
        <v>88488</v>
      </c>
      <c r="C111" s="64" t="s">
        <v>154</v>
      </c>
      <c r="D111" s="67" t="s">
        <v>127</v>
      </c>
      <c r="E111" s="25">
        <f>MEMORIAL!E693</f>
        <v>90.11</v>
      </c>
      <c r="F111" s="25">
        <v>0</v>
      </c>
      <c r="G111" s="25">
        <v>0</v>
      </c>
      <c r="H111" s="25">
        <f>E111-F111</f>
        <v>90.11</v>
      </c>
      <c r="I111" s="25">
        <v>10.85</v>
      </c>
      <c r="J111" s="25">
        <v>10.94</v>
      </c>
      <c r="K111" s="25">
        <f t="shared" si="22"/>
        <v>13.96</v>
      </c>
      <c r="L111" s="14">
        <f>E111*I111</f>
        <v>977.69</v>
      </c>
      <c r="M111" s="14">
        <f t="shared" si="23"/>
        <v>977.69</v>
      </c>
      <c r="N111" s="30"/>
      <c r="O111" s="69"/>
      <c r="S111" s="110"/>
    </row>
    <row r="112" spans="1:20" x14ac:dyDescent="0.2">
      <c r="A112" s="94">
        <v>12</v>
      </c>
      <c r="B112" s="94"/>
      <c r="C112" s="94" t="s">
        <v>57</v>
      </c>
      <c r="D112" s="95"/>
      <c r="E112" s="96"/>
      <c r="F112" s="96"/>
      <c r="G112" s="96"/>
      <c r="H112" s="96"/>
      <c r="I112" s="96"/>
      <c r="J112" s="96"/>
      <c r="K112" s="96"/>
      <c r="L112" s="97">
        <f>SUM(L113:L123)</f>
        <v>11611.62</v>
      </c>
      <c r="M112" s="97">
        <f>SUM(M113:M123)</f>
        <v>11611.62</v>
      </c>
      <c r="O112" s="15"/>
    </row>
    <row r="113" spans="1:21" s="262" customFormat="1" x14ac:dyDescent="0.2">
      <c r="A113" s="94" t="s">
        <v>218</v>
      </c>
      <c r="B113" s="27"/>
      <c r="C113" s="27" t="s">
        <v>31</v>
      </c>
      <c r="D113" s="28"/>
      <c r="E113" s="25"/>
      <c r="F113" s="25"/>
      <c r="G113" s="25"/>
      <c r="H113" s="25"/>
      <c r="I113" s="25"/>
      <c r="J113" s="25"/>
      <c r="K113" s="25"/>
      <c r="L113" s="29"/>
      <c r="M113" s="272"/>
      <c r="N113" s="260"/>
      <c r="O113" s="261"/>
    </row>
    <row r="114" spans="1:21" x14ac:dyDescent="0.2">
      <c r="A114" s="107" t="s">
        <v>440</v>
      </c>
      <c r="B114" s="108" t="s">
        <v>460</v>
      </c>
      <c r="C114" s="23" t="s">
        <v>58</v>
      </c>
      <c r="D114" s="28" t="s">
        <v>7</v>
      </c>
      <c r="E114" s="25">
        <f>MEMORIAL!E699</f>
        <v>154</v>
      </c>
      <c r="F114" s="25">
        <v>0</v>
      </c>
      <c r="G114" s="25">
        <v>0</v>
      </c>
      <c r="H114" s="25">
        <f>E114-F114</f>
        <v>154</v>
      </c>
      <c r="I114" s="25">
        <v>0.37</v>
      </c>
      <c r="J114" s="25">
        <v>0.4</v>
      </c>
      <c r="K114" s="25">
        <f t="shared" ref="K114" si="24">J114*1.276</f>
        <v>0.51</v>
      </c>
      <c r="L114" s="14">
        <f>E114*I114</f>
        <v>56.98</v>
      </c>
      <c r="M114" s="14">
        <f>H114*I114</f>
        <v>56.98</v>
      </c>
      <c r="N114" s="26" t="s">
        <v>119</v>
      </c>
      <c r="O114" s="15"/>
    </row>
    <row r="115" spans="1:21" s="262" customFormat="1" x14ac:dyDescent="0.2">
      <c r="A115" s="94">
        <v>13</v>
      </c>
      <c r="B115" s="27"/>
      <c r="C115" s="27" t="s">
        <v>33</v>
      </c>
      <c r="D115" s="28"/>
      <c r="E115" s="25"/>
      <c r="F115" s="25"/>
      <c r="G115" s="25"/>
      <c r="H115" s="25"/>
      <c r="I115" s="25"/>
      <c r="J115" s="25"/>
      <c r="K115" s="25"/>
      <c r="L115" s="29"/>
      <c r="M115" s="272"/>
      <c r="N115" s="260"/>
      <c r="O115" s="261"/>
    </row>
    <row r="116" spans="1:21" x14ac:dyDescent="0.2">
      <c r="A116" s="107" t="s">
        <v>219</v>
      </c>
      <c r="B116" s="108">
        <v>96522</v>
      </c>
      <c r="C116" s="23" t="s">
        <v>65</v>
      </c>
      <c r="D116" s="28" t="s">
        <v>9</v>
      </c>
      <c r="E116" s="25">
        <f>MEMORIAL!E706</f>
        <v>1.44</v>
      </c>
      <c r="F116" s="25">
        <v>0</v>
      </c>
      <c r="G116" s="25">
        <v>0</v>
      </c>
      <c r="H116" s="25">
        <f>E116-F116</f>
        <v>1.44</v>
      </c>
      <c r="I116" s="25">
        <v>39.42</v>
      </c>
      <c r="J116" s="25">
        <v>89.41</v>
      </c>
      <c r="K116" s="25">
        <f t="shared" ref="K116:K123" si="25">J116*1.276</f>
        <v>114.09</v>
      </c>
      <c r="L116" s="14">
        <f>E116*I116</f>
        <v>56.76</v>
      </c>
      <c r="M116" s="14">
        <f>H116*I116</f>
        <v>56.76</v>
      </c>
      <c r="N116" s="21" t="s">
        <v>66</v>
      </c>
      <c r="O116" s="15"/>
    </row>
    <row r="117" spans="1:21" s="71" customFormat="1" ht="25.5" x14ac:dyDescent="0.2">
      <c r="A117" s="107" t="s">
        <v>441</v>
      </c>
      <c r="B117" s="108">
        <v>94319</v>
      </c>
      <c r="C117" s="108" t="s">
        <v>131</v>
      </c>
      <c r="D117" s="28" t="s">
        <v>9</v>
      </c>
      <c r="E117" s="25">
        <f>MEMORIAL!E712</f>
        <v>13.86</v>
      </c>
      <c r="F117" s="25">
        <v>0</v>
      </c>
      <c r="G117" s="25">
        <v>0</v>
      </c>
      <c r="H117" s="25">
        <f>E117-F117</f>
        <v>13.86</v>
      </c>
      <c r="I117" s="25">
        <v>28.72</v>
      </c>
      <c r="J117" s="25">
        <v>31.31</v>
      </c>
      <c r="K117" s="25">
        <f t="shared" si="25"/>
        <v>39.950000000000003</v>
      </c>
      <c r="L117" s="14">
        <f>E117*I117</f>
        <v>398.06</v>
      </c>
      <c r="M117" s="14">
        <f>H117*I117</f>
        <v>398.06</v>
      </c>
      <c r="N117" s="68"/>
      <c r="O117" s="69"/>
      <c r="P117" s="70"/>
      <c r="Q117" s="70"/>
      <c r="R117" s="70"/>
    </row>
    <row r="118" spans="1:21" s="262" customFormat="1" x14ac:dyDescent="0.2">
      <c r="A118" s="94">
        <v>14</v>
      </c>
      <c r="B118" s="27"/>
      <c r="C118" s="27" t="s">
        <v>36</v>
      </c>
      <c r="D118" s="28"/>
      <c r="E118" s="25"/>
      <c r="F118" s="25"/>
      <c r="G118" s="25"/>
      <c r="H118" s="25"/>
      <c r="I118" s="25"/>
      <c r="J118" s="25"/>
      <c r="K118" s="25"/>
      <c r="L118" s="29"/>
      <c r="M118" s="272"/>
      <c r="N118" s="264"/>
      <c r="O118" s="261"/>
    </row>
    <row r="119" spans="1:21" ht="25.5" x14ac:dyDescent="0.2">
      <c r="A119" s="107" t="s">
        <v>220</v>
      </c>
      <c r="B119" s="107">
        <v>73361</v>
      </c>
      <c r="C119" s="108" t="s">
        <v>439</v>
      </c>
      <c r="D119" s="67" t="s">
        <v>143</v>
      </c>
      <c r="E119" s="25">
        <f>MEMORIAL!E720</f>
        <v>1.44</v>
      </c>
      <c r="F119" s="25">
        <v>0</v>
      </c>
      <c r="G119" s="25">
        <v>0</v>
      </c>
      <c r="H119" s="25">
        <f>E119-F119</f>
        <v>1.44</v>
      </c>
      <c r="I119" s="25">
        <v>336.66</v>
      </c>
      <c r="J119" s="25">
        <v>334.7</v>
      </c>
      <c r="K119" s="25">
        <f t="shared" si="25"/>
        <v>427.08</v>
      </c>
      <c r="L119" s="14">
        <f>E119*I119</f>
        <v>484.79</v>
      </c>
      <c r="M119" s="14">
        <f>H119*I119</f>
        <v>484.79</v>
      </c>
      <c r="N119" s="21"/>
      <c r="O119" s="15"/>
    </row>
    <row r="120" spans="1:21" ht="38.25" x14ac:dyDescent="0.2">
      <c r="A120" s="107" t="s">
        <v>221</v>
      </c>
      <c r="B120" s="108">
        <v>87503</v>
      </c>
      <c r="C120" s="108" t="s">
        <v>68</v>
      </c>
      <c r="D120" s="28" t="s">
        <v>127</v>
      </c>
      <c r="E120" s="25">
        <f>MEMORIAL!E727</f>
        <v>3.24</v>
      </c>
      <c r="F120" s="25">
        <v>0</v>
      </c>
      <c r="G120" s="25">
        <v>0</v>
      </c>
      <c r="H120" s="25">
        <f>E120-F120</f>
        <v>3.24</v>
      </c>
      <c r="I120" s="25">
        <v>47.93</v>
      </c>
      <c r="J120" s="25">
        <v>46.9</v>
      </c>
      <c r="K120" s="25">
        <f t="shared" si="25"/>
        <v>59.84</v>
      </c>
      <c r="L120" s="14">
        <f>E120*I120</f>
        <v>155.29</v>
      </c>
      <c r="M120" s="14">
        <f>H120*I120</f>
        <v>155.29</v>
      </c>
      <c r="N120" s="21"/>
      <c r="O120" s="15"/>
    </row>
    <row r="121" spans="1:21" s="262" customFormat="1" x14ac:dyDescent="0.2">
      <c r="A121" s="94">
        <v>15</v>
      </c>
      <c r="B121" s="27"/>
      <c r="C121" s="27" t="s">
        <v>41</v>
      </c>
      <c r="D121" s="28"/>
      <c r="E121" s="25"/>
      <c r="F121" s="25"/>
      <c r="G121" s="25"/>
      <c r="H121" s="25"/>
      <c r="I121" s="25"/>
      <c r="J121" s="25"/>
      <c r="K121" s="25"/>
      <c r="L121" s="272"/>
      <c r="M121" s="29"/>
      <c r="N121" s="264" t="s">
        <v>81</v>
      </c>
      <c r="O121" s="261"/>
    </row>
    <row r="122" spans="1:21" ht="25.5" x14ac:dyDescent="0.2">
      <c r="A122" s="107" t="s">
        <v>222</v>
      </c>
      <c r="B122" s="108" t="e">
        <f>#REF!</f>
        <v>#REF!</v>
      </c>
      <c r="C122" s="108" t="s">
        <v>346</v>
      </c>
      <c r="D122" s="67" t="s">
        <v>127</v>
      </c>
      <c r="E122" s="25">
        <f>MEMORIAL!E733</f>
        <v>12.32</v>
      </c>
      <c r="F122" s="25">
        <v>0</v>
      </c>
      <c r="G122" s="25">
        <v>0</v>
      </c>
      <c r="H122" s="25">
        <f>E122-F122</f>
        <v>12.32</v>
      </c>
      <c r="I122" s="25">
        <v>424.13</v>
      </c>
      <c r="J122" s="25">
        <v>435.01</v>
      </c>
      <c r="K122" s="25">
        <f>J122*1.276</f>
        <v>555.07000000000005</v>
      </c>
      <c r="L122" s="14">
        <f>E122*I122</f>
        <v>5225.28</v>
      </c>
      <c r="M122" s="14">
        <f>H122*I122</f>
        <v>5225.28</v>
      </c>
      <c r="N122" s="21"/>
      <c r="O122" s="15"/>
    </row>
    <row r="123" spans="1:21" ht="25.5" x14ac:dyDescent="0.2">
      <c r="A123" s="107" t="s">
        <v>390</v>
      </c>
      <c r="B123" s="107">
        <v>98679</v>
      </c>
      <c r="C123" s="107" t="s">
        <v>478</v>
      </c>
      <c r="D123" s="8" t="s">
        <v>7</v>
      </c>
      <c r="E123" s="12">
        <f>MEMORIAL!E739</f>
        <v>154</v>
      </c>
      <c r="F123" s="12">
        <v>0</v>
      </c>
      <c r="G123" s="12">
        <v>0</v>
      </c>
      <c r="H123" s="25">
        <f>E123-F123</f>
        <v>154</v>
      </c>
      <c r="I123" s="25">
        <v>33.99</v>
      </c>
      <c r="J123" s="12">
        <v>23.03</v>
      </c>
      <c r="K123" s="25">
        <f t="shared" si="25"/>
        <v>29.39</v>
      </c>
      <c r="L123" s="14">
        <f>E123*I123</f>
        <v>5234.46</v>
      </c>
      <c r="M123" s="14">
        <f>H123*I123</f>
        <v>5234.46</v>
      </c>
      <c r="N123" s="21" t="s">
        <v>80</v>
      </c>
      <c r="O123" s="15"/>
      <c r="S123"/>
    </row>
    <row r="124" spans="1:21" x14ac:dyDescent="0.2">
      <c r="A124" s="94">
        <v>16</v>
      </c>
      <c r="B124" s="94"/>
      <c r="C124" s="94" t="s">
        <v>59</v>
      </c>
      <c r="D124" s="95"/>
      <c r="E124" s="96"/>
      <c r="F124" s="96"/>
      <c r="G124" s="96"/>
      <c r="H124" s="96"/>
      <c r="I124" s="96"/>
      <c r="J124" s="96"/>
      <c r="K124" s="96"/>
      <c r="L124" s="97">
        <f>SUM(L125:L135)</f>
        <v>7374.96</v>
      </c>
      <c r="M124" s="97">
        <f>SUM(M125:M135)</f>
        <v>7374.96</v>
      </c>
      <c r="N124" s="26" t="s">
        <v>119</v>
      </c>
      <c r="O124" s="15"/>
      <c r="S124"/>
      <c r="U124" s="56"/>
    </row>
    <row r="125" spans="1:21" s="262" customFormat="1" x14ac:dyDescent="0.2">
      <c r="A125" s="94" t="s">
        <v>422</v>
      </c>
      <c r="B125" s="27"/>
      <c r="C125" s="27" t="s">
        <v>31</v>
      </c>
      <c r="D125" s="28"/>
      <c r="E125" s="25"/>
      <c r="F125" s="25"/>
      <c r="G125" s="25"/>
      <c r="H125" s="25"/>
      <c r="I125" s="25"/>
      <c r="J125" s="25"/>
      <c r="K125" s="25"/>
      <c r="L125" s="29"/>
      <c r="M125" s="272"/>
      <c r="N125" s="260"/>
      <c r="O125" s="261"/>
    </row>
    <row r="126" spans="1:21" x14ac:dyDescent="0.2">
      <c r="A126" s="107" t="s">
        <v>442</v>
      </c>
      <c r="B126" s="64" t="e">
        <f>#REF!</f>
        <v>#REF!</v>
      </c>
      <c r="C126" s="23" t="s">
        <v>58</v>
      </c>
      <c r="D126" s="28" t="s">
        <v>7</v>
      </c>
      <c r="E126" s="25">
        <f>MEMORIAL!E745</f>
        <v>100.1</v>
      </c>
      <c r="F126" s="25">
        <v>0</v>
      </c>
      <c r="G126" s="25">
        <v>0</v>
      </c>
      <c r="H126" s="25">
        <f>E126-F126</f>
        <v>100.1</v>
      </c>
      <c r="I126" s="25">
        <v>0.37</v>
      </c>
      <c r="J126" s="25">
        <v>0.4</v>
      </c>
      <c r="K126" s="25">
        <f t="shared" ref="K126" si="26">J126*1.276</f>
        <v>0.51</v>
      </c>
      <c r="L126" s="14">
        <f>E126*I126</f>
        <v>37.04</v>
      </c>
      <c r="M126" s="14">
        <f>H126*I126</f>
        <v>37.04</v>
      </c>
      <c r="N126" s="21" t="s">
        <v>66</v>
      </c>
      <c r="O126" s="15"/>
    </row>
    <row r="127" spans="1:21" s="262" customFormat="1" x14ac:dyDescent="0.2">
      <c r="A127" s="94">
        <v>17</v>
      </c>
      <c r="B127" s="27"/>
      <c r="C127" s="27" t="s">
        <v>33</v>
      </c>
      <c r="D127" s="28"/>
      <c r="E127" s="25"/>
      <c r="F127" s="25"/>
      <c r="G127" s="25"/>
      <c r="H127" s="25"/>
      <c r="I127" s="25"/>
      <c r="J127" s="25"/>
      <c r="K127" s="25"/>
      <c r="L127" s="29"/>
      <c r="M127" s="272"/>
      <c r="N127" s="260"/>
      <c r="O127" s="261"/>
      <c r="S127" s="265"/>
    </row>
    <row r="128" spans="1:21" x14ac:dyDescent="0.2">
      <c r="A128" s="107" t="s">
        <v>223</v>
      </c>
      <c r="B128" s="108">
        <v>96522</v>
      </c>
      <c r="C128" s="23" t="s">
        <v>65</v>
      </c>
      <c r="D128" s="28" t="s">
        <v>9</v>
      </c>
      <c r="E128" s="25">
        <f>MEMORIAL!E752</f>
        <v>0.57999999999999996</v>
      </c>
      <c r="F128" s="25">
        <v>0</v>
      </c>
      <c r="G128" s="25">
        <v>0</v>
      </c>
      <c r="H128" s="25">
        <f>E128-F128</f>
        <v>0.57999999999999996</v>
      </c>
      <c r="I128" s="25">
        <v>39.42</v>
      </c>
      <c r="J128" s="25">
        <v>89.41</v>
      </c>
      <c r="K128" s="25">
        <f t="shared" ref="K128:K135" si="27">J128*1.276</f>
        <v>114.09</v>
      </c>
      <c r="L128" s="14">
        <f>E128*I128</f>
        <v>22.86</v>
      </c>
      <c r="M128" s="14">
        <f>H128*I128</f>
        <v>22.86</v>
      </c>
      <c r="N128" s="21" t="s">
        <v>81</v>
      </c>
      <c r="O128" s="15"/>
      <c r="S128" s="31"/>
    </row>
    <row r="129" spans="1:18" s="71" customFormat="1" ht="25.5" x14ac:dyDescent="0.2">
      <c r="A129" s="107" t="s">
        <v>443</v>
      </c>
      <c r="B129" s="108">
        <v>94319</v>
      </c>
      <c r="C129" s="23" t="s">
        <v>131</v>
      </c>
      <c r="D129" s="28" t="s">
        <v>9</v>
      </c>
      <c r="E129" s="25">
        <f>MEMORIAL!E758</f>
        <v>9.01</v>
      </c>
      <c r="F129" s="25">
        <v>0</v>
      </c>
      <c r="G129" s="25">
        <v>0</v>
      </c>
      <c r="H129" s="25">
        <f>E129-F129</f>
        <v>9.01</v>
      </c>
      <c r="I129" s="25">
        <v>28.72</v>
      </c>
      <c r="J129" s="25">
        <v>31.31</v>
      </c>
      <c r="K129" s="25">
        <f t="shared" si="27"/>
        <v>39.950000000000003</v>
      </c>
      <c r="L129" s="14">
        <f>E129*I129</f>
        <v>258.77</v>
      </c>
      <c r="M129" s="14">
        <f>H129*I129</f>
        <v>258.77</v>
      </c>
      <c r="N129" s="68"/>
      <c r="O129" s="69"/>
      <c r="P129" s="70"/>
      <c r="Q129" s="70"/>
      <c r="R129" s="70"/>
    </row>
    <row r="130" spans="1:18" s="262" customFormat="1" x14ac:dyDescent="0.2">
      <c r="A130" s="94">
        <v>18</v>
      </c>
      <c r="B130" s="27"/>
      <c r="C130" s="27" t="s">
        <v>36</v>
      </c>
      <c r="D130" s="28"/>
      <c r="E130" s="25"/>
      <c r="F130" s="25"/>
      <c r="G130" s="25"/>
      <c r="H130" s="25"/>
      <c r="I130" s="25"/>
      <c r="J130" s="25"/>
      <c r="K130" s="25"/>
      <c r="L130" s="29"/>
      <c r="M130" s="272"/>
      <c r="N130" s="264"/>
      <c r="O130" s="261"/>
    </row>
    <row r="131" spans="1:18" ht="25.5" x14ac:dyDescent="0.2">
      <c r="A131" s="107" t="s">
        <v>224</v>
      </c>
      <c r="B131" s="107">
        <v>73361</v>
      </c>
      <c r="C131" s="108" t="s">
        <v>439</v>
      </c>
      <c r="D131" s="67" t="s">
        <v>143</v>
      </c>
      <c r="E131" s="25">
        <f>MEMORIAL!E765</f>
        <v>0.57999999999999996</v>
      </c>
      <c r="F131" s="25">
        <v>0</v>
      </c>
      <c r="G131" s="25">
        <v>0</v>
      </c>
      <c r="H131" s="25">
        <f>E131-F131</f>
        <v>0.57999999999999996</v>
      </c>
      <c r="I131" s="25">
        <v>336.66</v>
      </c>
      <c r="J131" s="25">
        <v>334.7</v>
      </c>
      <c r="K131" s="25">
        <f t="shared" si="27"/>
        <v>427.08</v>
      </c>
      <c r="L131" s="14">
        <f>E131*I131</f>
        <v>195.26</v>
      </c>
      <c r="M131" s="14">
        <f>H131*I131</f>
        <v>195.26</v>
      </c>
      <c r="N131" s="21"/>
      <c r="O131" s="15"/>
    </row>
    <row r="132" spans="1:18" ht="38.25" x14ac:dyDescent="0.2">
      <c r="A132" s="107" t="s">
        <v>225</v>
      </c>
      <c r="B132" s="108">
        <v>87503</v>
      </c>
      <c r="C132" s="108" t="s">
        <v>68</v>
      </c>
      <c r="D132" s="28" t="s">
        <v>7</v>
      </c>
      <c r="E132" s="25">
        <f>MEMORIAL!E772</f>
        <v>1.28</v>
      </c>
      <c r="F132" s="25">
        <v>0</v>
      </c>
      <c r="G132" s="25">
        <v>0</v>
      </c>
      <c r="H132" s="25">
        <f>E132-F132</f>
        <v>1.28</v>
      </c>
      <c r="I132" s="25">
        <v>47.93</v>
      </c>
      <c r="J132" s="25">
        <v>46.9</v>
      </c>
      <c r="K132" s="25">
        <f t="shared" si="27"/>
        <v>59.84</v>
      </c>
      <c r="L132" s="14">
        <f>E132*I132</f>
        <v>61.35</v>
      </c>
      <c r="M132" s="14">
        <f>H132*I132</f>
        <v>61.35</v>
      </c>
      <c r="N132" s="21"/>
      <c r="O132" s="15"/>
    </row>
    <row r="133" spans="1:18" s="262" customFormat="1" x14ac:dyDescent="0.2">
      <c r="A133" s="94">
        <v>19</v>
      </c>
      <c r="B133" s="27"/>
      <c r="C133" s="27" t="s">
        <v>41</v>
      </c>
      <c r="D133" s="28"/>
      <c r="E133" s="25"/>
      <c r="F133" s="25"/>
      <c r="G133" s="25"/>
      <c r="H133" s="25"/>
      <c r="I133" s="25"/>
      <c r="J133" s="25"/>
      <c r="K133" s="25"/>
      <c r="L133" s="272"/>
      <c r="M133" s="29"/>
      <c r="N133" s="264" t="s">
        <v>80</v>
      </c>
      <c r="O133" s="261"/>
    </row>
    <row r="134" spans="1:18" ht="25.5" x14ac:dyDescent="0.2">
      <c r="A134" s="107" t="s">
        <v>226</v>
      </c>
      <c r="B134" s="108" t="s">
        <v>462</v>
      </c>
      <c r="C134" s="108" t="s">
        <v>346</v>
      </c>
      <c r="D134" s="67" t="s">
        <v>127</v>
      </c>
      <c r="E134" s="25">
        <f>MEMORIAL!E778</f>
        <v>8.01</v>
      </c>
      <c r="F134" s="25">
        <v>0</v>
      </c>
      <c r="G134" s="25">
        <v>0</v>
      </c>
      <c r="H134" s="25">
        <f>E134-F134</f>
        <v>8.01</v>
      </c>
      <c r="I134" s="25">
        <v>424.13</v>
      </c>
      <c r="J134" s="25">
        <v>435.01</v>
      </c>
      <c r="K134" s="25">
        <f>J134*1.276</f>
        <v>555.07000000000005</v>
      </c>
      <c r="L134" s="14">
        <f>E134*I134</f>
        <v>3397.28</v>
      </c>
      <c r="M134" s="14">
        <f>H134*I134</f>
        <v>3397.28</v>
      </c>
      <c r="N134" s="21"/>
      <c r="O134" s="15"/>
    </row>
    <row r="135" spans="1:18" ht="25.5" x14ac:dyDescent="0.2">
      <c r="A135" s="107" t="s">
        <v>227</v>
      </c>
      <c r="B135" s="107">
        <v>98679</v>
      </c>
      <c r="C135" s="107" t="s">
        <v>478</v>
      </c>
      <c r="D135" s="8" t="s">
        <v>7</v>
      </c>
      <c r="E135" s="12">
        <f>MEMORIAL!E784</f>
        <v>100.1</v>
      </c>
      <c r="F135" s="12">
        <v>0</v>
      </c>
      <c r="G135" s="12">
        <v>0</v>
      </c>
      <c r="H135" s="25">
        <f>E135-F135</f>
        <v>100.1</v>
      </c>
      <c r="I135" s="25">
        <v>33.99</v>
      </c>
      <c r="J135" s="12">
        <v>23.03</v>
      </c>
      <c r="K135" s="25">
        <f t="shared" si="27"/>
        <v>29.39</v>
      </c>
      <c r="L135" s="14">
        <f>E135*I135</f>
        <v>3402.4</v>
      </c>
      <c r="M135" s="14">
        <f>H135*I135</f>
        <v>3402.4</v>
      </c>
      <c r="O135" s="15"/>
    </row>
    <row r="136" spans="1:18" x14ac:dyDescent="0.2">
      <c r="A136" s="94">
        <v>20</v>
      </c>
      <c r="B136" s="94"/>
      <c r="C136" s="94" t="s">
        <v>60</v>
      </c>
      <c r="D136" s="95"/>
      <c r="E136" s="96"/>
      <c r="F136" s="96"/>
      <c r="G136" s="96"/>
      <c r="H136" s="96"/>
      <c r="I136" s="96"/>
      <c r="J136" s="96"/>
      <c r="K136" s="96"/>
      <c r="L136" s="97">
        <f>SUM(L137:L158)</f>
        <v>14761.71</v>
      </c>
      <c r="M136" s="97">
        <f>SUM(M137:M158)</f>
        <v>14761.71</v>
      </c>
      <c r="O136" s="15"/>
    </row>
    <row r="137" spans="1:18" s="262" customFormat="1" x14ac:dyDescent="0.2">
      <c r="A137" s="94" t="s">
        <v>437</v>
      </c>
      <c r="B137" s="94"/>
      <c r="C137" s="27" t="s">
        <v>333</v>
      </c>
      <c r="D137" s="28"/>
      <c r="E137" s="25"/>
      <c r="F137" s="25"/>
      <c r="G137" s="25"/>
      <c r="H137" s="25"/>
      <c r="I137" s="25"/>
      <c r="J137" s="25"/>
      <c r="K137" s="25"/>
      <c r="L137" s="29"/>
      <c r="M137" s="29"/>
      <c r="N137" s="266"/>
      <c r="O137" s="261"/>
    </row>
    <row r="138" spans="1:18" s="262" customFormat="1" x14ac:dyDescent="0.2">
      <c r="A138" s="94" t="s">
        <v>444</v>
      </c>
      <c r="B138" s="94"/>
      <c r="C138" s="27" t="s">
        <v>31</v>
      </c>
      <c r="D138" s="28"/>
      <c r="E138" s="25"/>
      <c r="F138" s="25"/>
      <c r="G138" s="25"/>
      <c r="H138" s="25"/>
      <c r="I138" s="25"/>
      <c r="J138" s="25"/>
      <c r="K138" s="25"/>
      <c r="L138" s="29"/>
      <c r="M138" s="272"/>
      <c r="N138" s="266"/>
      <c r="O138" s="261"/>
    </row>
    <row r="139" spans="1:18" x14ac:dyDescent="0.2">
      <c r="A139" s="107" t="s">
        <v>445</v>
      </c>
      <c r="B139" s="107" t="s">
        <v>461</v>
      </c>
      <c r="C139" s="23" t="s">
        <v>58</v>
      </c>
      <c r="D139" s="8" t="s">
        <v>127</v>
      </c>
      <c r="E139" s="12">
        <f>MEMORIAL!E790</f>
        <v>161.11000000000001</v>
      </c>
      <c r="F139" s="12">
        <v>0</v>
      </c>
      <c r="G139" s="12">
        <v>0</v>
      </c>
      <c r="H139" s="25">
        <f>E139-F139</f>
        <v>161.11000000000001</v>
      </c>
      <c r="I139" s="25">
        <v>0.37</v>
      </c>
      <c r="J139" s="25">
        <v>0.4</v>
      </c>
      <c r="K139" s="25">
        <f t="shared" ref="K139" si="28">J139*1.276</f>
        <v>0.51</v>
      </c>
      <c r="L139" s="14">
        <f>E139*I139</f>
        <v>59.61</v>
      </c>
      <c r="M139" s="14">
        <f>H139*I139</f>
        <v>59.61</v>
      </c>
      <c r="N139" s="26"/>
      <c r="O139" s="15"/>
    </row>
    <row r="140" spans="1:18" s="262" customFormat="1" x14ac:dyDescent="0.2">
      <c r="A140" s="94">
        <v>21</v>
      </c>
      <c r="B140" s="94"/>
      <c r="C140" s="27" t="s">
        <v>33</v>
      </c>
      <c r="D140" s="28"/>
      <c r="E140" s="25"/>
      <c r="F140" s="25"/>
      <c r="G140" s="25"/>
      <c r="H140" s="25"/>
      <c r="I140" s="25"/>
      <c r="J140" s="25"/>
      <c r="K140" s="25"/>
      <c r="L140" s="29"/>
      <c r="M140" s="272"/>
      <c r="N140" s="266"/>
      <c r="O140" s="261"/>
    </row>
    <row r="141" spans="1:18" x14ac:dyDescent="0.2">
      <c r="A141" s="107" t="s">
        <v>228</v>
      </c>
      <c r="B141" s="108">
        <v>96522</v>
      </c>
      <c r="C141" s="23" t="s">
        <v>65</v>
      </c>
      <c r="D141" s="28" t="s">
        <v>9</v>
      </c>
      <c r="E141" s="25">
        <f>MEMORIAL!E799</f>
        <v>4</v>
      </c>
      <c r="F141" s="25">
        <v>0</v>
      </c>
      <c r="G141" s="25">
        <v>0</v>
      </c>
      <c r="H141" s="25">
        <f>E141-F141</f>
        <v>4</v>
      </c>
      <c r="I141" s="25">
        <v>39.42</v>
      </c>
      <c r="J141" s="25">
        <v>89.41</v>
      </c>
      <c r="K141" s="25">
        <f t="shared" ref="K141:K149" si="29">J141*1.276</f>
        <v>114.09</v>
      </c>
      <c r="L141" s="14">
        <f>E141*I141</f>
        <v>157.68</v>
      </c>
      <c r="M141" s="14">
        <f>H141*I141</f>
        <v>157.68</v>
      </c>
      <c r="N141" s="26"/>
      <c r="O141" s="15"/>
    </row>
    <row r="142" spans="1:18" ht="25.5" x14ac:dyDescent="0.2">
      <c r="A142" s="107" t="s">
        <v>446</v>
      </c>
      <c r="B142" s="108">
        <v>94319</v>
      </c>
      <c r="C142" s="23" t="s">
        <v>131</v>
      </c>
      <c r="D142" s="28" t="s">
        <v>9</v>
      </c>
      <c r="E142" s="25">
        <f>MEMORIAL!E808</f>
        <v>14.9</v>
      </c>
      <c r="F142" s="25">
        <v>0</v>
      </c>
      <c r="G142" s="25">
        <v>0</v>
      </c>
      <c r="H142" s="25">
        <f>E142-F142</f>
        <v>14.9</v>
      </c>
      <c r="I142" s="25">
        <v>28.72</v>
      </c>
      <c r="J142" s="25">
        <v>31.31</v>
      </c>
      <c r="K142" s="25">
        <f t="shared" si="29"/>
        <v>39.950000000000003</v>
      </c>
      <c r="L142" s="14">
        <f>E142*I142</f>
        <v>427.93</v>
      </c>
      <c r="M142" s="14">
        <f>H142*I142</f>
        <v>427.93</v>
      </c>
      <c r="N142" s="26"/>
      <c r="O142" s="15"/>
    </row>
    <row r="143" spans="1:18" s="262" customFormat="1" x14ac:dyDescent="0.2">
      <c r="A143" s="94">
        <v>22</v>
      </c>
      <c r="B143" s="94"/>
      <c r="C143" s="27" t="s">
        <v>36</v>
      </c>
      <c r="D143" s="28"/>
      <c r="E143" s="25"/>
      <c r="F143" s="25"/>
      <c r="G143" s="25"/>
      <c r="H143" s="25"/>
      <c r="I143" s="25"/>
      <c r="J143" s="25"/>
      <c r="K143" s="25"/>
      <c r="L143" s="29"/>
      <c r="M143" s="272"/>
      <c r="N143" s="266"/>
      <c r="O143" s="261"/>
    </row>
    <row r="144" spans="1:18" ht="25.5" x14ac:dyDescent="0.2">
      <c r="A144" s="107" t="s">
        <v>229</v>
      </c>
      <c r="B144" s="107">
        <v>73361</v>
      </c>
      <c r="C144" s="108" t="s">
        <v>439</v>
      </c>
      <c r="D144" s="67" t="s">
        <v>143</v>
      </c>
      <c r="E144" s="25">
        <f>MEMORIAL!E817</f>
        <v>4</v>
      </c>
      <c r="F144" s="25">
        <v>0</v>
      </c>
      <c r="G144" s="25">
        <v>0</v>
      </c>
      <c r="H144" s="25">
        <f>E144-F144</f>
        <v>4</v>
      </c>
      <c r="I144" s="25">
        <v>336.66</v>
      </c>
      <c r="J144" s="25">
        <v>334.7</v>
      </c>
      <c r="K144" s="25">
        <f t="shared" ref="K144:K145" si="30">J144*1.276</f>
        <v>427.08</v>
      </c>
      <c r="L144" s="14">
        <f>E144*I144</f>
        <v>1346.64</v>
      </c>
      <c r="M144" s="14">
        <f>H144*I144</f>
        <v>1346.64</v>
      </c>
      <c r="N144" s="26"/>
      <c r="O144" s="15"/>
    </row>
    <row r="145" spans="1:18" ht="38.25" x14ac:dyDescent="0.2">
      <c r="A145" s="107" t="s">
        <v>230</v>
      </c>
      <c r="B145" s="108">
        <v>87503</v>
      </c>
      <c r="C145" s="108" t="s">
        <v>68</v>
      </c>
      <c r="D145" s="28" t="s">
        <v>7</v>
      </c>
      <c r="E145" s="25">
        <f>MEMORIAL!E826</f>
        <v>9</v>
      </c>
      <c r="F145" s="25">
        <v>0</v>
      </c>
      <c r="G145" s="25">
        <v>0</v>
      </c>
      <c r="H145" s="25">
        <f>E145-F145</f>
        <v>9</v>
      </c>
      <c r="I145" s="25">
        <v>47.93</v>
      </c>
      <c r="J145" s="25">
        <v>46.9</v>
      </c>
      <c r="K145" s="25">
        <f t="shared" si="30"/>
        <v>59.84</v>
      </c>
      <c r="L145" s="14">
        <f>E145*I145</f>
        <v>431.37</v>
      </c>
      <c r="M145" s="14">
        <f>H145*I145</f>
        <v>431.37</v>
      </c>
      <c r="N145" s="26"/>
      <c r="O145" s="15"/>
    </row>
    <row r="146" spans="1:18" s="262" customFormat="1" x14ac:dyDescent="0.2">
      <c r="A146" s="94">
        <v>23</v>
      </c>
      <c r="B146" s="258"/>
      <c r="C146" s="27" t="s">
        <v>41</v>
      </c>
      <c r="D146" s="67"/>
      <c r="E146" s="25"/>
      <c r="F146" s="25"/>
      <c r="G146" s="25"/>
      <c r="H146" s="25"/>
      <c r="I146" s="25"/>
      <c r="J146" s="25"/>
      <c r="K146" s="25"/>
      <c r="L146" s="272"/>
      <c r="M146" s="29"/>
      <c r="N146" s="266"/>
      <c r="O146" s="261"/>
    </row>
    <row r="147" spans="1:18" ht="25.5" x14ac:dyDescent="0.2">
      <c r="A147" s="107" t="s">
        <v>391</v>
      </c>
      <c r="B147" s="108" t="s">
        <v>463</v>
      </c>
      <c r="C147" s="108" t="s">
        <v>346</v>
      </c>
      <c r="D147" s="67" t="s">
        <v>127</v>
      </c>
      <c r="E147" s="25">
        <f>MEMORIAL!E835</f>
        <v>13.24</v>
      </c>
      <c r="F147" s="25">
        <v>0</v>
      </c>
      <c r="G147" s="25">
        <v>0</v>
      </c>
      <c r="H147" s="25">
        <f>E147-F147</f>
        <v>13.24</v>
      </c>
      <c r="I147" s="25">
        <v>424.13</v>
      </c>
      <c r="J147" s="25">
        <v>435.01</v>
      </c>
      <c r="K147" s="25">
        <f>J147*1.276</f>
        <v>555.07000000000005</v>
      </c>
      <c r="L147" s="14">
        <f>E147*I147</f>
        <v>5615.48</v>
      </c>
      <c r="M147" s="14">
        <f>H147*I147</f>
        <v>5615.48</v>
      </c>
      <c r="N147" s="26"/>
      <c r="O147" s="15"/>
    </row>
    <row r="148" spans="1:18" ht="25.5" x14ac:dyDescent="0.2">
      <c r="A148" s="107" t="s">
        <v>392</v>
      </c>
      <c r="B148" s="107">
        <v>98679</v>
      </c>
      <c r="C148" s="107" t="s">
        <v>478</v>
      </c>
      <c r="D148" s="8" t="s">
        <v>7</v>
      </c>
      <c r="E148" s="12">
        <f>MEMORIAL!E844</f>
        <v>165.5</v>
      </c>
      <c r="F148" s="12">
        <v>0</v>
      </c>
      <c r="G148" s="12">
        <v>0</v>
      </c>
      <c r="H148" s="25">
        <f>E148-F148</f>
        <v>165.5</v>
      </c>
      <c r="I148" s="25">
        <v>33.99</v>
      </c>
      <c r="J148" s="12">
        <v>23.03</v>
      </c>
      <c r="K148" s="25">
        <f t="shared" ref="K148" si="31">J148*1.276</f>
        <v>29.39</v>
      </c>
      <c r="L148" s="14">
        <f>E148*I148</f>
        <v>5625.35</v>
      </c>
      <c r="M148" s="14">
        <f>H148*I148</f>
        <v>5625.35</v>
      </c>
      <c r="N148" s="26"/>
      <c r="O148" s="15"/>
    </row>
    <row r="149" spans="1:18" x14ac:dyDescent="0.2">
      <c r="A149" s="107" t="s">
        <v>393</v>
      </c>
      <c r="B149" s="108">
        <v>85180</v>
      </c>
      <c r="C149" s="108" t="s">
        <v>339</v>
      </c>
      <c r="D149" s="28" t="s">
        <v>127</v>
      </c>
      <c r="E149" s="25">
        <f>MEMORIAL!E855</f>
        <v>72.45</v>
      </c>
      <c r="F149" s="25">
        <v>0</v>
      </c>
      <c r="G149" s="25">
        <v>0</v>
      </c>
      <c r="H149" s="25">
        <f>E149-F149</f>
        <v>72.45</v>
      </c>
      <c r="I149" s="25">
        <v>9.61</v>
      </c>
      <c r="J149" s="25">
        <v>12.24</v>
      </c>
      <c r="K149" s="25">
        <f t="shared" si="29"/>
        <v>15.62</v>
      </c>
      <c r="L149" s="14">
        <f>E149*I149</f>
        <v>696.24</v>
      </c>
      <c r="M149" s="14">
        <f>H149*I149</f>
        <v>696.24</v>
      </c>
      <c r="N149" s="26"/>
      <c r="O149" s="15"/>
    </row>
    <row r="150" spans="1:18" s="270" customFormat="1" x14ac:dyDescent="0.2">
      <c r="A150" s="94">
        <v>24</v>
      </c>
      <c r="B150" s="267"/>
      <c r="C150" s="27" t="s">
        <v>165</v>
      </c>
      <c r="D150" s="67"/>
      <c r="E150" s="84"/>
      <c r="F150" s="84"/>
      <c r="G150" s="84"/>
      <c r="H150" s="25"/>
      <c r="I150" s="25"/>
      <c r="J150" s="84"/>
      <c r="K150" s="84"/>
      <c r="L150" s="29"/>
      <c r="M150" s="29"/>
      <c r="N150" s="268"/>
      <c r="O150" s="269"/>
    </row>
    <row r="151" spans="1:18" s="270" customFormat="1" x14ac:dyDescent="0.2">
      <c r="A151" s="258" t="s">
        <v>231</v>
      </c>
      <c r="B151" s="267"/>
      <c r="C151" s="27" t="s">
        <v>164</v>
      </c>
      <c r="D151" s="67"/>
      <c r="E151" s="84"/>
      <c r="F151" s="84"/>
      <c r="G151" s="84"/>
      <c r="H151" s="25"/>
      <c r="I151" s="25"/>
      <c r="J151" s="84"/>
      <c r="K151" s="84"/>
      <c r="L151" s="272"/>
      <c r="M151" s="29"/>
      <c r="N151" s="268"/>
      <c r="O151" s="269"/>
    </row>
    <row r="152" spans="1:18" s="87" customFormat="1" ht="25.5" x14ac:dyDescent="0.2">
      <c r="A152" s="108" t="s">
        <v>394</v>
      </c>
      <c r="B152" s="108">
        <v>89168</v>
      </c>
      <c r="C152" s="23" t="s">
        <v>70</v>
      </c>
      <c r="D152" s="28" t="s">
        <v>7</v>
      </c>
      <c r="E152" s="84">
        <f>MEMORIAL!E863</f>
        <v>1.28</v>
      </c>
      <c r="F152" s="84">
        <v>0</v>
      </c>
      <c r="G152" s="84">
        <v>0</v>
      </c>
      <c r="H152" s="25">
        <f>E152-F152</f>
        <v>1.28</v>
      </c>
      <c r="I152" s="25">
        <v>54.54</v>
      </c>
      <c r="J152" s="25">
        <v>53.51</v>
      </c>
      <c r="K152" s="25">
        <f t="shared" ref="K152:K173" si="32">J152*1.276</f>
        <v>68.28</v>
      </c>
      <c r="L152" s="14">
        <f>E152*I152</f>
        <v>69.81</v>
      </c>
      <c r="M152" s="14">
        <f>H152*I152</f>
        <v>69.81</v>
      </c>
      <c r="N152" s="85"/>
      <c r="O152" s="86"/>
    </row>
    <row r="153" spans="1:18" s="71" customFormat="1" ht="25.5" x14ac:dyDescent="0.2">
      <c r="A153" s="108" t="s">
        <v>395</v>
      </c>
      <c r="B153" s="108">
        <v>94319</v>
      </c>
      <c r="C153" s="108" t="s">
        <v>131</v>
      </c>
      <c r="D153" s="28" t="s">
        <v>9</v>
      </c>
      <c r="E153" s="25">
        <f>MEMORIAL!E870</f>
        <v>0.74</v>
      </c>
      <c r="F153" s="25">
        <v>0</v>
      </c>
      <c r="G153" s="25">
        <v>0</v>
      </c>
      <c r="H153" s="25">
        <f>E153-F153</f>
        <v>0.74</v>
      </c>
      <c r="I153" s="25">
        <v>28.72</v>
      </c>
      <c r="J153" s="25">
        <v>31.31</v>
      </c>
      <c r="K153" s="25">
        <f t="shared" si="32"/>
        <v>39.950000000000003</v>
      </c>
      <c r="L153" s="14">
        <f>E153*I153</f>
        <v>21.25</v>
      </c>
      <c r="M153" s="14">
        <f>H153*I153</f>
        <v>21.25</v>
      </c>
      <c r="N153" s="68"/>
      <c r="O153" s="69"/>
      <c r="P153" s="70"/>
      <c r="Q153" s="70"/>
      <c r="R153" s="70"/>
    </row>
    <row r="154" spans="1:18" s="270" customFormat="1" x14ac:dyDescent="0.2">
      <c r="A154" s="94">
        <v>25</v>
      </c>
      <c r="B154" s="267"/>
      <c r="C154" s="27" t="s">
        <v>166</v>
      </c>
      <c r="D154" s="67"/>
      <c r="E154" s="84"/>
      <c r="F154" s="84"/>
      <c r="G154" s="84"/>
      <c r="H154" s="25"/>
      <c r="I154" s="25"/>
      <c r="J154" s="84"/>
      <c r="K154" s="84"/>
      <c r="L154" s="272"/>
      <c r="M154" s="29"/>
      <c r="N154" s="268"/>
      <c r="O154" s="269"/>
    </row>
    <row r="155" spans="1:18" s="72" customFormat="1" x14ac:dyDescent="0.2">
      <c r="A155" s="108" t="s">
        <v>396</v>
      </c>
      <c r="B155" s="107">
        <v>98679</v>
      </c>
      <c r="C155" s="108" t="s">
        <v>479</v>
      </c>
      <c r="D155" s="67" t="s">
        <v>127</v>
      </c>
      <c r="E155" s="84">
        <f>MEMORIAL!E877</f>
        <v>4.7300000000000004</v>
      </c>
      <c r="F155" s="84">
        <v>0</v>
      </c>
      <c r="G155" s="84">
        <v>0</v>
      </c>
      <c r="H155" s="25">
        <f>E155-F155</f>
        <v>4.7300000000000004</v>
      </c>
      <c r="I155" s="25">
        <v>33.99</v>
      </c>
      <c r="J155" s="25">
        <v>23.03</v>
      </c>
      <c r="K155" s="25">
        <f t="shared" si="32"/>
        <v>29.39</v>
      </c>
      <c r="L155" s="14">
        <f>E155*I155</f>
        <v>160.77000000000001</v>
      </c>
      <c r="M155" s="14">
        <f>H155*I155</f>
        <v>160.77000000000001</v>
      </c>
      <c r="N155" s="85"/>
      <c r="O155" s="86"/>
      <c r="P155" s="87"/>
      <c r="Q155" s="87"/>
      <c r="R155" s="87"/>
    </row>
    <row r="156" spans="1:18" s="72" customFormat="1" ht="25.5" x14ac:dyDescent="0.2">
      <c r="A156" s="108" t="s">
        <v>397</v>
      </c>
      <c r="B156" s="108">
        <v>87630</v>
      </c>
      <c r="C156" s="64" t="s">
        <v>79</v>
      </c>
      <c r="D156" s="67" t="s">
        <v>127</v>
      </c>
      <c r="E156" s="84">
        <f>MEMORIAL!E884</f>
        <v>4.7300000000000004</v>
      </c>
      <c r="F156" s="84">
        <v>0</v>
      </c>
      <c r="G156" s="84">
        <v>0</v>
      </c>
      <c r="H156" s="25">
        <f>E156-F156</f>
        <v>4.7300000000000004</v>
      </c>
      <c r="I156" s="25">
        <v>26.52</v>
      </c>
      <c r="J156" s="25">
        <v>28.16</v>
      </c>
      <c r="K156" s="25">
        <f t="shared" si="32"/>
        <v>35.93</v>
      </c>
      <c r="L156" s="14">
        <f>E156*I156</f>
        <v>125.44</v>
      </c>
      <c r="M156" s="14">
        <f t="shared" ref="M156:M158" si="33">H156*I156</f>
        <v>125.44</v>
      </c>
      <c r="N156" s="85"/>
      <c r="O156" s="86"/>
      <c r="P156" s="87"/>
      <c r="Q156" s="87"/>
      <c r="R156" s="87"/>
    </row>
    <row r="157" spans="1:18" s="72" customFormat="1" ht="25.5" x14ac:dyDescent="0.2">
      <c r="A157" s="108" t="s">
        <v>398</v>
      </c>
      <c r="B157" s="108">
        <v>87874</v>
      </c>
      <c r="C157" s="64" t="s">
        <v>167</v>
      </c>
      <c r="D157" s="67" t="s">
        <v>127</v>
      </c>
      <c r="E157" s="84">
        <f>MEMORIAL!E892</f>
        <v>1.28</v>
      </c>
      <c r="F157" s="84">
        <v>0</v>
      </c>
      <c r="G157" s="84">
        <v>0</v>
      </c>
      <c r="H157" s="25">
        <f>E157-F157</f>
        <v>1.28</v>
      </c>
      <c r="I157" s="25">
        <v>3.85</v>
      </c>
      <c r="J157" s="25">
        <v>3.6</v>
      </c>
      <c r="K157" s="25">
        <f t="shared" si="32"/>
        <v>4.59</v>
      </c>
      <c r="L157" s="14">
        <f>E157*I157</f>
        <v>4.93</v>
      </c>
      <c r="M157" s="14">
        <f t="shared" si="33"/>
        <v>4.93</v>
      </c>
      <c r="N157" s="85"/>
      <c r="O157" s="86"/>
      <c r="P157" s="87"/>
      <c r="Q157" s="87"/>
      <c r="R157" s="87"/>
    </row>
    <row r="158" spans="1:18" s="72" customFormat="1" ht="38.25" x14ac:dyDescent="0.2">
      <c r="A158" s="108" t="s">
        <v>399</v>
      </c>
      <c r="B158" s="108">
        <v>87553</v>
      </c>
      <c r="C158" s="64" t="s">
        <v>168</v>
      </c>
      <c r="D158" s="67" t="s">
        <v>127</v>
      </c>
      <c r="E158" s="84">
        <f>MEMORIAL!E900</f>
        <v>1.28</v>
      </c>
      <c r="F158" s="84">
        <v>0</v>
      </c>
      <c r="G158" s="84">
        <v>0</v>
      </c>
      <c r="H158" s="25">
        <f>E158-F158</f>
        <v>1.28</v>
      </c>
      <c r="I158" s="25">
        <v>15.01</v>
      </c>
      <c r="J158" s="25">
        <v>13.46</v>
      </c>
      <c r="K158" s="25">
        <f t="shared" si="32"/>
        <v>17.170000000000002</v>
      </c>
      <c r="L158" s="14">
        <f>E158*I158</f>
        <v>19.21</v>
      </c>
      <c r="M158" s="14">
        <f t="shared" si="33"/>
        <v>19.21</v>
      </c>
      <c r="N158" s="85"/>
      <c r="O158" s="86"/>
      <c r="P158" s="87"/>
      <c r="Q158" s="87"/>
      <c r="R158" s="87"/>
    </row>
    <row r="159" spans="1:18" x14ac:dyDescent="0.2">
      <c r="A159" s="94">
        <v>26</v>
      </c>
      <c r="B159" s="94"/>
      <c r="C159" s="94" t="s">
        <v>16</v>
      </c>
      <c r="D159" s="252"/>
      <c r="E159" s="252"/>
      <c r="F159" s="252"/>
      <c r="G159" s="252"/>
      <c r="H159" s="252"/>
      <c r="I159" s="252"/>
      <c r="J159" s="252"/>
      <c r="K159" s="252"/>
      <c r="L159" s="252">
        <f>SUM(L160:L165)</f>
        <v>9031.66</v>
      </c>
      <c r="M159" s="97">
        <f>SUM(M160:M165)</f>
        <v>9031.66</v>
      </c>
      <c r="O159" s="15"/>
    </row>
    <row r="160" spans="1:18" ht="38.25" x14ac:dyDescent="0.2">
      <c r="A160" s="107" t="s">
        <v>400</v>
      </c>
      <c r="B160" s="9" t="e">
        <f>#REF!</f>
        <v>#REF!</v>
      </c>
      <c r="C160" s="108" t="s">
        <v>438</v>
      </c>
      <c r="D160" s="8" t="s">
        <v>11</v>
      </c>
      <c r="E160" s="12">
        <f>MEMORIAL!E906</f>
        <v>1</v>
      </c>
      <c r="F160" s="12">
        <v>0</v>
      </c>
      <c r="G160" s="12">
        <v>0</v>
      </c>
      <c r="H160" s="25">
        <f t="shared" ref="H160:H165" si="34">E160-F160</f>
        <v>1</v>
      </c>
      <c r="I160" s="25">
        <v>3541.92</v>
      </c>
      <c r="J160" s="25">
        <v>3281.23</v>
      </c>
      <c r="K160" s="25">
        <f t="shared" si="32"/>
        <v>4186.8500000000004</v>
      </c>
      <c r="L160" s="14">
        <f t="shared" ref="L160:L165" si="35">E160*I160</f>
        <v>3541.92</v>
      </c>
      <c r="M160" s="14">
        <f>H160*I160</f>
        <v>3541.92</v>
      </c>
      <c r="O160" s="15"/>
    </row>
    <row r="161" spans="1:18" ht="38.25" x14ac:dyDescent="0.2">
      <c r="A161" s="107" t="s">
        <v>401</v>
      </c>
      <c r="B161" s="107" t="e">
        <f>#REF!</f>
        <v>#REF!</v>
      </c>
      <c r="C161" s="108" t="s">
        <v>447</v>
      </c>
      <c r="D161" s="65" t="s">
        <v>126</v>
      </c>
      <c r="E161" s="12">
        <v>1</v>
      </c>
      <c r="F161" s="12">
        <v>0</v>
      </c>
      <c r="G161" s="12">
        <v>0</v>
      </c>
      <c r="H161" s="25">
        <f t="shared" si="34"/>
        <v>1</v>
      </c>
      <c r="I161" s="25">
        <v>3270.77</v>
      </c>
      <c r="J161" s="25">
        <v>3031.23</v>
      </c>
      <c r="K161" s="25">
        <f t="shared" si="32"/>
        <v>3867.85</v>
      </c>
      <c r="L161" s="14">
        <f t="shared" si="35"/>
        <v>3270.77</v>
      </c>
      <c r="M161" s="14">
        <f t="shared" ref="M161:M165" si="36">H161*I161</f>
        <v>3270.77</v>
      </c>
      <c r="O161" s="15"/>
    </row>
    <row r="162" spans="1:18" ht="38.25" x14ac:dyDescent="0.2">
      <c r="A162" s="107" t="s">
        <v>402</v>
      </c>
      <c r="B162" s="107" t="e">
        <f>#REF!</f>
        <v>#REF!</v>
      </c>
      <c r="C162" s="108" t="s">
        <v>369</v>
      </c>
      <c r="D162" s="28" t="s">
        <v>126</v>
      </c>
      <c r="E162" s="25">
        <v>1</v>
      </c>
      <c r="F162" s="25">
        <v>0</v>
      </c>
      <c r="G162" s="25">
        <v>0</v>
      </c>
      <c r="H162" s="25">
        <f t="shared" si="34"/>
        <v>1</v>
      </c>
      <c r="I162" s="25">
        <v>1062.9100000000001</v>
      </c>
      <c r="J162" s="25">
        <v>980</v>
      </c>
      <c r="K162" s="25">
        <f t="shared" si="32"/>
        <v>1250.48</v>
      </c>
      <c r="L162" s="14">
        <f t="shared" si="35"/>
        <v>1062.9100000000001</v>
      </c>
      <c r="M162" s="14">
        <f t="shared" si="36"/>
        <v>1062.9100000000001</v>
      </c>
      <c r="O162" s="15"/>
    </row>
    <row r="163" spans="1:18" ht="51" x14ac:dyDescent="0.2">
      <c r="A163" s="107" t="s">
        <v>403</v>
      </c>
      <c r="B163" s="107" t="s">
        <v>413</v>
      </c>
      <c r="C163" s="108" t="s">
        <v>370</v>
      </c>
      <c r="D163" s="28" t="s">
        <v>126</v>
      </c>
      <c r="E163" s="25">
        <f>MEMORIAL!E924</f>
        <v>5</v>
      </c>
      <c r="F163" s="25">
        <v>0</v>
      </c>
      <c r="G163" s="25">
        <v>0</v>
      </c>
      <c r="H163" s="25">
        <f t="shared" si="34"/>
        <v>5</v>
      </c>
      <c r="I163" s="25">
        <v>179.56</v>
      </c>
      <c r="J163" s="25">
        <v>165.55</v>
      </c>
      <c r="K163" s="25">
        <f t="shared" si="32"/>
        <v>211.24</v>
      </c>
      <c r="L163" s="14">
        <f t="shared" si="35"/>
        <v>897.8</v>
      </c>
      <c r="M163" s="14">
        <f t="shared" si="36"/>
        <v>897.8</v>
      </c>
      <c r="O163" s="15"/>
      <c r="R163" s="57"/>
    </row>
    <row r="164" spans="1:18" ht="51" x14ac:dyDescent="0.2">
      <c r="A164" s="107" t="s">
        <v>404</v>
      </c>
      <c r="B164" s="107" t="s">
        <v>414</v>
      </c>
      <c r="C164" s="108" t="s">
        <v>371</v>
      </c>
      <c r="D164" s="28" t="s">
        <v>126</v>
      </c>
      <c r="E164" s="25">
        <f>MEMORIAL!E930</f>
        <v>1</v>
      </c>
      <c r="F164" s="25">
        <v>0</v>
      </c>
      <c r="G164" s="25">
        <v>0</v>
      </c>
      <c r="H164" s="25">
        <f t="shared" si="34"/>
        <v>1</v>
      </c>
      <c r="I164" s="25">
        <v>92.6</v>
      </c>
      <c r="J164" s="25">
        <v>85.38</v>
      </c>
      <c r="K164" s="25">
        <f t="shared" si="32"/>
        <v>108.94</v>
      </c>
      <c r="L164" s="14">
        <f t="shared" si="35"/>
        <v>92.6</v>
      </c>
      <c r="M164" s="14">
        <f t="shared" si="36"/>
        <v>92.6</v>
      </c>
      <c r="O164" s="15"/>
      <c r="R164" s="57"/>
    </row>
    <row r="165" spans="1:18" ht="51" x14ac:dyDescent="0.2">
      <c r="A165" s="107" t="s">
        <v>405</v>
      </c>
      <c r="B165" s="107" t="s">
        <v>415</v>
      </c>
      <c r="C165" s="108" t="s">
        <v>372</v>
      </c>
      <c r="D165" s="28" t="s">
        <v>126</v>
      </c>
      <c r="E165" s="25">
        <f>MEMORIAL!E936</f>
        <v>2</v>
      </c>
      <c r="F165" s="25">
        <v>0</v>
      </c>
      <c r="G165" s="25">
        <v>0</v>
      </c>
      <c r="H165" s="25">
        <f t="shared" si="34"/>
        <v>2</v>
      </c>
      <c r="I165" s="25">
        <v>82.83</v>
      </c>
      <c r="J165" s="25">
        <v>76.36</v>
      </c>
      <c r="K165" s="25">
        <f t="shared" si="32"/>
        <v>97.44</v>
      </c>
      <c r="L165" s="14">
        <f t="shared" si="35"/>
        <v>165.66</v>
      </c>
      <c r="M165" s="14">
        <f t="shared" si="36"/>
        <v>165.66</v>
      </c>
      <c r="O165" s="15"/>
      <c r="R165" s="189"/>
    </row>
    <row r="166" spans="1:18" x14ac:dyDescent="0.2">
      <c r="A166" s="27">
        <v>27</v>
      </c>
      <c r="B166" s="94"/>
      <c r="C166" s="94" t="s">
        <v>365</v>
      </c>
      <c r="D166" s="95"/>
      <c r="E166" s="96"/>
      <c r="F166" s="96"/>
      <c r="G166" s="96"/>
      <c r="H166" s="96"/>
      <c r="I166" s="96"/>
      <c r="J166" s="96"/>
      <c r="K166" s="96"/>
      <c r="L166" s="97">
        <f>SUM(L167:L173)</f>
        <v>18168.86</v>
      </c>
      <c r="M166" s="97">
        <f>SUM(M167:Q173)</f>
        <v>18168.86</v>
      </c>
      <c r="O166" s="15"/>
    </row>
    <row r="167" spans="1:18" ht="63.75" x14ac:dyDescent="0.2">
      <c r="A167" s="107" t="s">
        <v>406</v>
      </c>
      <c r="B167" s="9" t="e">
        <f>#REF!</f>
        <v>#REF!</v>
      </c>
      <c r="C167" s="108" t="s">
        <v>419</v>
      </c>
      <c r="D167" s="8" t="s">
        <v>126</v>
      </c>
      <c r="E167" s="12">
        <v>1</v>
      </c>
      <c r="F167" s="12">
        <v>0</v>
      </c>
      <c r="G167" s="12">
        <v>0</v>
      </c>
      <c r="H167" s="25">
        <f t="shared" ref="H167:H173" si="37">E167-F167</f>
        <v>1</v>
      </c>
      <c r="I167" s="25">
        <v>2786.44</v>
      </c>
      <c r="J167" s="25" t="e">
        <f>#REF!</f>
        <v>#REF!</v>
      </c>
      <c r="K167" s="25" t="e">
        <f t="shared" ref="K167:K172" si="38">J167*1.276</f>
        <v>#REF!</v>
      </c>
      <c r="L167" s="14">
        <f t="shared" ref="L167:L173" si="39">E167*I167</f>
        <v>2786.44</v>
      </c>
      <c r="M167" s="14">
        <f>H167*I167</f>
        <v>2786.44</v>
      </c>
      <c r="O167" s="15"/>
    </row>
    <row r="168" spans="1:18" ht="63.75" x14ac:dyDescent="0.2">
      <c r="A168" s="107" t="s">
        <v>407</v>
      </c>
      <c r="B168" s="9" t="e">
        <f>#REF!</f>
        <v>#REF!</v>
      </c>
      <c r="C168" s="108" t="s">
        <v>373</v>
      </c>
      <c r="D168" s="8" t="s">
        <v>126</v>
      </c>
      <c r="E168" s="12">
        <f>MEMORIAL!E948</f>
        <v>1</v>
      </c>
      <c r="F168" s="12">
        <v>0</v>
      </c>
      <c r="G168" s="12">
        <v>0</v>
      </c>
      <c r="H168" s="25">
        <f t="shared" si="37"/>
        <v>1</v>
      </c>
      <c r="I168" s="25">
        <v>2169.1999999999998</v>
      </c>
      <c r="J168" s="25" t="e">
        <f>#REF!</f>
        <v>#REF!</v>
      </c>
      <c r="K168" s="25" t="e">
        <f t="shared" si="38"/>
        <v>#REF!</v>
      </c>
      <c r="L168" s="14">
        <f t="shared" si="39"/>
        <v>2169.1999999999998</v>
      </c>
      <c r="M168" s="14">
        <f t="shared" ref="M168:M173" si="40">H168*I168</f>
        <v>2169.1999999999998</v>
      </c>
      <c r="O168" s="15"/>
    </row>
    <row r="169" spans="1:18" ht="63.75" x14ac:dyDescent="0.2">
      <c r="A169" s="107" t="s">
        <v>408</v>
      </c>
      <c r="B169" s="9" t="e">
        <f>#REF!</f>
        <v>#REF!</v>
      </c>
      <c r="C169" s="108" t="s">
        <v>420</v>
      </c>
      <c r="D169" s="8" t="s">
        <v>126</v>
      </c>
      <c r="E169" s="12">
        <v>1</v>
      </c>
      <c r="F169" s="12">
        <v>0</v>
      </c>
      <c r="G169" s="12">
        <v>0</v>
      </c>
      <c r="H169" s="25">
        <f t="shared" si="37"/>
        <v>1</v>
      </c>
      <c r="I169" s="25">
        <v>2711.5</v>
      </c>
      <c r="J169" s="25" t="e">
        <f>#REF!</f>
        <v>#REF!</v>
      </c>
      <c r="K169" s="25" t="e">
        <f t="shared" si="38"/>
        <v>#REF!</v>
      </c>
      <c r="L169" s="14">
        <f t="shared" si="39"/>
        <v>2711.5</v>
      </c>
      <c r="M169" s="14">
        <f t="shared" si="40"/>
        <v>2711.5</v>
      </c>
      <c r="O169" s="15"/>
    </row>
    <row r="170" spans="1:18" ht="76.5" x14ac:dyDescent="0.2">
      <c r="A170" s="107" t="s">
        <v>409</v>
      </c>
      <c r="B170" s="9" t="e">
        <f>#REF!</f>
        <v>#REF!</v>
      </c>
      <c r="C170" s="108" t="s">
        <v>421</v>
      </c>
      <c r="D170" s="8" t="s">
        <v>126</v>
      </c>
      <c r="E170" s="12">
        <v>1</v>
      </c>
      <c r="F170" s="12">
        <v>0</v>
      </c>
      <c r="G170" s="12">
        <v>0</v>
      </c>
      <c r="H170" s="25">
        <f t="shared" si="37"/>
        <v>1</v>
      </c>
      <c r="I170" s="25">
        <v>3796.1</v>
      </c>
      <c r="J170" s="25" t="e">
        <f>#REF!</f>
        <v>#REF!</v>
      </c>
      <c r="K170" s="25" t="e">
        <f t="shared" si="38"/>
        <v>#REF!</v>
      </c>
      <c r="L170" s="14">
        <f t="shared" si="39"/>
        <v>3796.1</v>
      </c>
      <c r="M170" s="14">
        <f t="shared" si="40"/>
        <v>3796.1</v>
      </c>
      <c r="O170" s="15"/>
    </row>
    <row r="171" spans="1:18" ht="63.75" x14ac:dyDescent="0.2">
      <c r="A171" s="107" t="s">
        <v>410</v>
      </c>
      <c r="B171" s="9" t="e">
        <f>#REF!</f>
        <v>#REF!</v>
      </c>
      <c r="C171" s="108" t="s">
        <v>374</v>
      </c>
      <c r="D171" s="8" t="s">
        <v>126</v>
      </c>
      <c r="E171" s="12">
        <f>MEMORIAL!E966</f>
        <v>1</v>
      </c>
      <c r="F171" s="12">
        <v>0</v>
      </c>
      <c r="G171" s="12">
        <v>0</v>
      </c>
      <c r="H171" s="25">
        <f t="shared" si="37"/>
        <v>1</v>
      </c>
      <c r="I171" s="25">
        <v>3796.1</v>
      </c>
      <c r="J171" s="25" t="e">
        <f>#REF!</f>
        <v>#REF!</v>
      </c>
      <c r="K171" s="25" t="e">
        <f t="shared" si="38"/>
        <v>#REF!</v>
      </c>
      <c r="L171" s="14">
        <f t="shared" si="39"/>
        <v>3796.1</v>
      </c>
      <c r="M171" s="14">
        <f t="shared" si="40"/>
        <v>3796.1</v>
      </c>
      <c r="O171" s="15"/>
    </row>
    <row r="172" spans="1:18" ht="63.75" x14ac:dyDescent="0.2">
      <c r="A172" s="107" t="s">
        <v>411</v>
      </c>
      <c r="B172" s="9" t="e">
        <f>#REF!</f>
        <v>#REF!</v>
      </c>
      <c r="C172" s="108" t="s">
        <v>375</v>
      </c>
      <c r="D172" s="8" t="s">
        <v>126</v>
      </c>
      <c r="E172" s="12">
        <v>1</v>
      </c>
      <c r="F172" s="12">
        <v>0</v>
      </c>
      <c r="G172" s="12">
        <v>0</v>
      </c>
      <c r="H172" s="25">
        <f t="shared" si="37"/>
        <v>1</v>
      </c>
      <c r="I172" s="25">
        <v>1769.52</v>
      </c>
      <c r="J172" s="25" t="e">
        <f>#REF!</f>
        <v>#REF!</v>
      </c>
      <c r="K172" s="25" t="e">
        <f t="shared" si="38"/>
        <v>#REF!</v>
      </c>
      <c r="L172" s="14">
        <f t="shared" si="39"/>
        <v>1769.52</v>
      </c>
      <c r="M172" s="14">
        <f t="shared" si="40"/>
        <v>1769.52</v>
      </c>
      <c r="O172" s="15"/>
    </row>
    <row r="173" spans="1:18" s="70" customFormat="1" x14ac:dyDescent="0.2">
      <c r="A173" s="108" t="s">
        <v>412</v>
      </c>
      <c r="B173" s="108" t="s">
        <v>480</v>
      </c>
      <c r="C173" s="23" t="s">
        <v>17</v>
      </c>
      <c r="D173" s="28" t="s">
        <v>7</v>
      </c>
      <c r="E173" s="25">
        <v>600</v>
      </c>
      <c r="F173" s="25">
        <v>0</v>
      </c>
      <c r="G173" s="25">
        <v>0</v>
      </c>
      <c r="H173" s="25">
        <f t="shared" si="37"/>
        <v>600</v>
      </c>
      <c r="I173" s="25">
        <v>1.9</v>
      </c>
      <c r="J173" s="25">
        <v>1.3</v>
      </c>
      <c r="K173" s="25">
        <f t="shared" si="32"/>
        <v>1.66</v>
      </c>
      <c r="L173" s="62">
        <f t="shared" si="39"/>
        <v>1140</v>
      </c>
      <c r="M173" s="62">
        <f t="shared" si="40"/>
        <v>1140</v>
      </c>
      <c r="N173" s="271"/>
      <c r="O173" s="69"/>
    </row>
    <row r="174" spans="1:18" s="262" customFormat="1" x14ac:dyDescent="0.2">
      <c r="A174" s="259"/>
      <c r="B174" s="259"/>
      <c r="C174" s="94" t="s">
        <v>19</v>
      </c>
      <c r="D174" s="97"/>
      <c r="E174" s="97"/>
      <c r="F174" s="97"/>
      <c r="G174" s="97"/>
      <c r="H174" s="97"/>
      <c r="I174" s="97"/>
      <c r="J174" s="97"/>
      <c r="K174" s="97"/>
      <c r="L174" s="97">
        <f>L20+L27+L30+L33+L36+L40+L45+L49+L54+L59+L66+L85+L107+L112+L124+L136+L159+L166</f>
        <v>163038.88</v>
      </c>
      <c r="M174" s="97">
        <f>M20+M27+M30+M33+M36+M40+M45+M49+M54+M59+M66+M85+M107+M112+M124+M136+M159+M166</f>
        <v>163038.88</v>
      </c>
      <c r="N174" s="260"/>
      <c r="O174" s="261"/>
    </row>
    <row r="175" spans="1:18" ht="29.25" customHeight="1" x14ac:dyDescent="0.2">
      <c r="A175" s="324" t="s">
        <v>490</v>
      </c>
      <c r="B175" s="325"/>
      <c r="C175" s="325"/>
      <c r="D175" s="325"/>
      <c r="E175" s="325"/>
      <c r="F175" s="325"/>
      <c r="G175" s="325"/>
      <c r="H175" s="325"/>
      <c r="I175" s="325"/>
      <c r="J175" s="325"/>
      <c r="K175" s="325"/>
      <c r="L175" s="325"/>
      <c r="M175" s="326"/>
    </row>
  </sheetData>
  <mergeCells count="5">
    <mergeCell ref="A6:O6"/>
    <mergeCell ref="A7:O7"/>
    <mergeCell ref="A14:O15"/>
    <mergeCell ref="C17:M17"/>
    <mergeCell ref="A175:M175"/>
  </mergeCells>
  <pageMargins left="0.23622047244094491" right="0.23622047244094491" top="0.74803149606299213" bottom="0.74803149606299213" header="0.31496062992125984" footer="0.31496062992125984"/>
  <pageSetup paperSize="9" scale="65" fitToHeight="0" orientation="portrait" horizontalDpi="360" verticalDpi="360" r:id="rId1"/>
  <headerFooter alignWithMargins="0">
    <oddFooter>&amp;CPag - &amp;P/&amp;N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2"/>
  <sheetViews>
    <sheetView view="pageBreakPreview" topLeftCell="A935" zoomScale="145" zoomScaleSheetLayoutView="145" workbookViewId="0">
      <selection activeCell="F82" sqref="F82"/>
    </sheetView>
  </sheetViews>
  <sheetFormatPr defaultRowHeight="12.75" x14ac:dyDescent="0.2"/>
  <cols>
    <col min="1" max="1" width="10.85546875" customWidth="1"/>
    <col min="3" max="3" width="9.85546875" customWidth="1"/>
  </cols>
  <sheetData>
    <row r="1" spans="1:6" ht="18" x14ac:dyDescent="0.25">
      <c r="A1" s="361" t="s">
        <v>155</v>
      </c>
      <c r="B1" s="362"/>
      <c r="C1" s="362"/>
      <c r="D1" s="362"/>
      <c r="E1" s="362"/>
      <c r="F1" s="363"/>
    </row>
    <row r="2" spans="1:6" ht="15.75" x14ac:dyDescent="0.2">
      <c r="A2" s="364" t="s">
        <v>156</v>
      </c>
      <c r="B2" s="365"/>
      <c r="C2" s="365"/>
      <c r="D2" s="365"/>
      <c r="E2" s="365"/>
      <c r="F2" s="366"/>
    </row>
    <row r="3" spans="1:6" ht="29.25" customHeight="1" x14ac:dyDescent="0.25">
      <c r="A3" s="196" t="s">
        <v>157</v>
      </c>
      <c r="B3" s="367" t="s">
        <v>470</v>
      </c>
      <c r="C3" s="367"/>
      <c r="D3" s="367"/>
      <c r="E3" s="367"/>
      <c r="F3" s="368"/>
    </row>
    <row r="4" spans="1:6" ht="15.75" x14ac:dyDescent="0.25">
      <c r="A4" s="196"/>
      <c r="B4" s="197"/>
      <c r="C4" s="197"/>
      <c r="D4" s="197"/>
      <c r="E4" s="197"/>
      <c r="F4" s="198"/>
    </row>
    <row r="5" spans="1:6" x14ac:dyDescent="0.2">
      <c r="A5" s="341" t="s">
        <v>158</v>
      </c>
      <c r="B5" s="343" t="e">
        <f>#REF!</f>
        <v>#REF!</v>
      </c>
      <c r="C5" s="344"/>
      <c r="D5" s="344"/>
      <c r="E5" s="344"/>
      <c r="F5" s="345"/>
    </row>
    <row r="6" spans="1:6" x14ac:dyDescent="0.2">
      <c r="A6" s="342"/>
      <c r="B6" s="73" t="s">
        <v>147</v>
      </c>
      <c r="C6" s="73" t="s">
        <v>159</v>
      </c>
      <c r="D6" s="73" t="s">
        <v>160</v>
      </c>
      <c r="E6" s="74" t="s">
        <v>161</v>
      </c>
      <c r="F6" s="199" t="s">
        <v>162</v>
      </c>
    </row>
    <row r="7" spans="1:6" x14ac:dyDescent="0.2">
      <c r="A7" s="200"/>
      <c r="B7" s="75">
        <v>3</v>
      </c>
      <c r="C7" s="75">
        <v>2</v>
      </c>
      <c r="D7" s="76"/>
      <c r="E7" s="76">
        <f>B7*C7</f>
        <v>6</v>
      </c>
      <c r="F7" s="201"/>
    </row>
    <row r="8" spans="1:6" x14ac:dyDescent="0.2">
      <c r="A8" s="200"/>
      <c r="B8" s="75"/>
      <c r="C8" s="75"/>
      <c r="D8" s="76"/>
      <c r="E8" s="76"/>
      <c r="F8" s="201" t="s">
        <v>144</v>
      </c>
    </row>
    <row r="9" spans="1:6" x14ac:dyDescent="0.2">
      <c r="A9" s="354" t="e">
        <f>B5</f>
        <v>#REF!</v>
      </c>
      <c r="B9" s="355"/>
      <c r="C9" s="355"/>
      <c r="D9" s="356"/>
      <c r="E9" s="111">
        <f>SUM(E7)</f>
        <v>6</v>
      </c>
      <c r="F9" s="202" t="s">
        <v>144</v>
      </c>
    </row>
    <row r="10" spans="1:6" ht="15.75" x14ac:dyDescent="0.25">
      <c r="A10" s="196"/>
      <c r="B10" s="197"/>
      <c r="C10" s="197"/>
      <c r="D10" s="197"/>
      <c r="E10" s="197"/>
      <c r="F10" s="198"/>
    </row>
    <row r="11" spans="1:6" x14ac:dyDescent="0.2">
      <c r="A11" s="341" t="s">
        <v>158</v>
      </c>
      <c r="B11" s="343" t="e">
        <f>#REF!</f>
        <v>#REF!</v>
      </c>
      <c r="C11" s="344"/>
      <c r="D11" s="344"/>
      <c r="E11" s="344"/>
      <c r="F11" s="345"/>
    </row>
    <row r="12" spans="1:6" x14ac:dyDescent="0.2">
      <c r="A12" s="342"/>
      <c r="B12" s="73" t="s">
        <v>147</v>
      </c>
      <c r="C12" s="73" t="s">
        <v>159</v>
      </c>
      <c r="D12" s="73" t="s">
        <v>160</v>
      </c>
      <c r="E12" s="74" t="s">
        <v>161</v>
      </c>
      <c r="F12" s="199" t="s">
        <v>162</v>
      </c>
    </row>
    <row r="13" spans="1:6" x14ac:dyDescent="0.2">
      <c r="A13" s="200"/>
      <c r="B13" s="75">
        <v>3</v>
      </c>
      <c r="C13" s="75">
        <v>4</v>
      </c>
      <c r="D13" s="76"/>
      <c r="E13" s="76">
        <f>B13*C13</f>
        <v>12</v>
      </c>
      <c r="F13" s="201"/>
    </row>
    <row r="14" spans="1:6" x14ac:dyDescent="0.2">
      <c r="A14" s="200"/>
      <c r="B14" s="75"/>
      <c r="C14" s="75"/>
      <c r="D14" s="76"/>
      <c r="E14" s="76"/>
      <c r="F14" s="201" t="s">
        <v>144</v>
      </c>
    </row>
    <row r="15" spans="1:6" x14ac:dyDescent="0.2">
      <c r="A15" s="354" t="e">
        <f>B11</f>
        <v>#REF!</v>
      </c>
      <c r="B15" s="355"/>
      <c r="C15" s="355"/>
      <c r="D15" s="356"/>
      <c r="E15" s="111">
        <f>SUM(E13)</f>
        <v>12</v>
      </c>
      <c r="F15" s="202" t="s">
        <v>144</v>
      </c>
    </row>
    <row r="16" spans="1:6" x14ac:dyDescent="0.2">
      <c r="A16" s="203"/>
      <c r="B16" s="82"/>
      <c r="C16" s="82"/>
      <c r="D16" s="82"/>
      <c r="E16" s="112"/>
      <c r="F16" s="204"/>
    </row>
    <row r="17" spans="1:6" x14ac:dyDescent="0.2">
      <c r="A17" s="341" t="s">
        <v>158</v>
      </c>
      <c r="B17" s="343" t="e">
        <f>#REF!</f>
        <v>#REF!</v>
      </c>
      <c r="C17" s="344"/>
      <c r="D17" s="344"/>
      <c r="E17" s="344"/>
      <c r="F17" s="345"/>
    </row>
    <row r="18" spans="1:6" x14ac:dyDescent="0.2">
      <c r="A18" s="342"/>
      <c r="B18" s="73" t="s">
        <v>147</v>
      </c>
      <c r="C18" s="73" t="s">
        <v>159</v>
      </c>
      <c r="D18" s="73" t="s">
        <v>160</v>
      </c>
      <c r="E18" s="113" t="s">
        <v>126</v>
      </c>
      <c r="F18" s="199" t="s">
        <v>162</v>
      </c>
    </row>
    <row r="19" spans="1:6" x14ac:dyDescent="0.2">
      <c r="A19" s="200"/>
      <c r="B19" s="75"/>
      <c r="C19" s="75"/>
      <c r="D19" s="76"/>
      <c r="E19" s="76"/>
      <c r="F19" s="201"/>
    </row>
    <row r="20" spans="1:6" x14ac:dyDescent="0.2">
      <c r="A20" s="200"/>
      <c r="B20" s="75"/>
      <c r="C20" s="75"/>
      <c r="D20" s="76"/>
      <c r="E20" s="76"/>
      <c r="F20" s="205" t="s">
        <v>126</v>
      </c>
    </row>
    <row r="21" spans="1:6" x14ac:dyDescent="0.2">
      <c r="A21" s="354" t="e">
        <f>B17</f>
        <v>#REF!</v>
      </c>
      <c r="B21" s="355"/>
      <c r="C21" s="355"/>
      <c r="D21" s="356"/>
      <c r="E21" s="111">
        <v>1</v>
      </c>
      <c r="F21" s="202" t="s">
        <v>126</v>
      </c>
    </row>
    <row r="22" spans="1:6" x14ac:dyDescent="0.2">
      <c r="A22" s="203"/>
      <c r="B22" s="82"/>
      <c r="C22" s="82"/>
      <c r="D22" s="82"/>
      <c r="E22" s="112"/>
      <c r="F22" s="204"/>
    </row>
    <row r="23" spans="1:6" x14ac:dyDescent="0.2">
      <c r="A23" s="341" t="s">
        <v>158</v>
      </c>
      <c r="B23" s="343" t="e">
        <f>#REF!</f>
        <v>#REF!</v>
      </c>
      <c r="C23" s="344"/>
      <c r="D23" s="344"/>
      <c r="E23" s="344"/>
      <c r="F23" s="345"/>
    </row>
    <row r="24" spans="1:6" x14ac:dyDescent="0.2">
      <c r="A24" s="342"/>
      <c r="B24" s="73" t="s">
        <v>147</v>
      </c>
      <c r="C24" s="73" t="s">
        <v>159</v>
      </c>
      <c r="D24" s="73" t="s">
        <v>160</v>
      </c>
      <c r="E24" s="113" t="s">
        <v>126</v>
      </c>
      <c r="F24" s="199" t="s">
        <v>162</v>
      </c>
    </row>
    <row r="25" spans="1:6" x14ac:dyDescent="0.2">
      <c r="A25" s="200"/>
      <c r="B25" s="75"/>
      <c r="C25" s="75"/>
      <c r="D25" s="76"/>
      <c r="E25" s="76"/>
      <c r="F25" s="201"/>
    </row>
    <row r="26" spans="1:6" x14ac:dyDescent="0.2">
      <c r="A26" s="200"/>
      <c r="B26" s="75"/>
      <c r="C26" s="75"/>
      <c r="D26" s="76"/>
      <c r="E26" s="76"/>
      <c r="F26" s="205" t="s">
        <v>126</v>
      </c>
    </row>
    <row r="27" spans="1:6" x14ac:dyDescent="0.2">
      <c r="A27" s="354" t="e">
        <f>B23</f>
        <v>#REF!</v>
      </c>
      <c r="B27" s="355"/>
      <c r="C27" s="355"/>
      <c r="D27" s="356"/>
      <c r="E27" s="111">
        <v>1</v>
      </c>
      <c r="F27" s="202" t="s">
        <v>126</v>
      </c>
    </row>
    <row r="28" spans="1:6" x14ac:dyDescent="0.2">
      <c r="A28" s="203"/>
      <c r="B28" s="82"/>
      <c r="C28" s="82"/>
      <c r="D28" s="82"/>
      <c r="E28" s="112"/>
      <c r="F28" s="204"/>
    </row>
    <row r="29" spans="1:6" x14ac:dyDescent="0.2">
      <c r="A29" s="341" t="s">
        <v>158</v>
      </c>
      <c r="B29" s="343" t="e">
        <f>#REF!</f>
        <v>#REF!</v>
      </c>
      <c r="C29" s="344"/>
      <c r="D29" s="344"/>
      <c r="E29" s="344"/>
      <c r="F29" s="345"/>
    </row>
    <row r="30" spans="1:6" x14ac:dyDescent="0.2">
      <c r="A30" s="342"/>
      <c r="B30" s="73" t="s">
        <v>147</v>
      </c>
      <c r="C30" s="73" t="s">
        <v>159</v>
      </c>
      <c r="D30" s="73" t="s">
        <v>160</v>
      </c>
      <c r="E30" s="113" t="s">
        <v>126</v>
      </c>
      <c r="F30" s="199" t="s">
        <v>162</v>
      </c>
    </row>
    <row r="31" spans="1:6" x14ac:dyDescent="0.2">
      <c r="A31" s="200"/>
      <c r="B31" s="75"/>
      <c r="C31" s="75"/>
      <c r="D31" s="76"/>
      <c r="E31" s="76"/>
      <c r="F31" s="201"/>
    </row>
    <row r="32" spans="1:6" x14ac:dyDescent="0.2">
      <c r="A32" s="200"/>
      <c r="B32" s="75"/>
      <c r="C32" s="75"/>
      <c r="D32" s="76"/>
      <c r="E32" s="76"/>
      <c r="F32" s="205" t="s">
        <v>126</v>
      </c>
    </row>
    <row r="33" spans="1:6" x14ac:dyDescent="0.2">
      <c r="A33" s="354" t="e">
        <f>B29</f>
        <v>#REF!</v>
      </c>
      <c r="B33" s="355"/>
      <c r="C33" s="355"/>
      <c r="D33" s="356"/>
      <c r="E33" s="111">
        <v>1</v>
      </c>
      <c r="F33" s="202" t="s">
        <v>126</v>
      </c>
    </row>
    <row r="34" spans="1:6" x14ac:dyDescent="0.2">
      <c r="A34" s="203"/>
      <c r="B34" s="82"/>
      <c r="C34" s="82"/>
      <c r="D34" s="82"/>
      <c r="E34" s="112"/>
      <c r="F34" s="204"/>
    </row>
    <row r="35" spans="1:6" x14ac:dyDescent="0.2">
      <c r="A35" s="341" t="s">
        <v>158</v>
      </c>
      <c r="B35" s="343" t="e">
        <f>#REF!</f>
        <v>#REF!</v>
      </c>
      <c r="C35" s="344"/>
      <c r="D35" s="344"/>
      <c r="E35" s="344"/>
      <c r="F35" s="345"/>
    </row>
    <row r="36" spans="1:6" x14ac:dyDescent="0.2">
      <c r="A36" s="342"/>
      <c r="B36" s="73" t="s">
        <v>147</v>
      </c>
      <c r="C36" s="73" t="s">
        <v>159</v>
      </c>
      <c r="D36" s="73" t="s">
        <v>160</v>
      </c>
      <c r="E36" s="74" t="s">
        <v>161</v>
      </c>
      <c r="F36" s="199" t="s">
        <v>162</v>
      </c>
    </row>
    <row r="37" spans="1:6" x14ac:dyDescent="0.2">
      <c r="A37" s="200"/>
      <c r="B37" s="75">
        <v>30</v>
      </c>
      <c r="C37" s="75">
        <v>20</v>
      </c>
      <c r="D37" s="76"/>
      <c r="E37" s="76">
        <f>B37*C37</f>
        <v>600</v>
      </c>
      <c r="F37" s="201"/>
    </row>
    <row r="38" spans="1:6" x14ac:dyDescent="0.2">
      <c r="A38" s="200"/>
      <c r="B38" s="75"/>
      <c r="C38" s="75"/>
      <c r="D38" s="76"/>
      <c r="E38" s="76"/>
      <c r="F38" s="201" t="s">
        <v>144</v>
      </c>
    </row>
    <row r="39" spans="1:6" x14ac:dyDescent="0.2">
      <c r="A39" s="354" t="e">
        <f>B35</f>
        <v>#REF!</v>
      </c>
      <c r="B39" s="355"/>
      <c r="C39" s="355"/>
      <c r="D39" s="356"/>
      <c r="E39" s="111">
        <f>SUM(E37)</f>
        <v>600</v>
      </c>
      <c r="F39" s="202" t="s">
        <v>144</v>
      </c>
    </row>
    <row r="40" spans="1:6" x14ac:dyDescent="0.2">
      <c r="A40" s="203"/>
      <c r="B40" s="82"/>
      <c r="C40" s="82"/>
      <c r="D40" s="82"/>
      <c r="E40" s="112"/>
      <c r="F40" s="204"/>
    </row>
    <row r="41" spans="1:6" x14ac:dyDescent="0.2">
      <c r="A41" s="341" t="s">
        <v>158</v>
      </c>
      <c r="B41" s="343" t="s">
        <v>243</v>
      </c>
      <c r="C41" s="344"/>
      <c r="D41" s="344"/>
      <c r="E41" s="344"/>
      <c r="F41" s="345"/>
    </row>
    <row r="42" spans="1:6" x14ac:dyDescent="0.2">
      <c r="A42" s="342"/>
      <c r="B42" s="73" t="s">
        <v>147</v>
      </c>
      <c r="C42" s="73" t="s">
        <v>159</v>
      </c>
      <c r="D42" s="73" t="s">
        <v>160</v>
      </c>
      <c r="E42" s="113" t="s">
        <v>126</v>
      </c>
      <c r="F42" s="199" t="s">
        <v>162</v>
      </c>
    </row>
    <row r="43" spans="1:6" x14ac:dyDescent="0.2">
      <c r="A43" s="200"/>
      <c r="B43" s="75">
        <v>9.15</v>
      </c>
      <c r="C43" s="75">
        <v>16</v>
      </c>
      <c r="D43" s="76"/>
      <c r="E43" s="76">
        <f>B43*C43</f>
        <v>146.4</v>
      </c>
      <c r="F43" s="201"/>
    </row>
    <row r="44" spans="1:6" x14ac:dyDescent="0.2">
      <c r="A44" s="200"/>
      <c r="B44" s="75"/>
      <c r="C44" s="75"/>
      <c r="D44" s="76"/>
      <c r="E44" s="76"/>
      <c r="F44" s="206" t="s">
        <v>127</v>
      </c>
    </row>
    <row r="45" spans="1:6" x14ac:dyDescent="0.2">
      <c r="A45" s="354" t="str">
        <f>B41</f>
        <v>Locação de edificação - Bloco apoio</v>
      </c>
      <c r="B45" s="355"/>
      <c r="C45" s="355"/>
      <c r="D45" s="356"/>
      <c r="E45" s="111">
        <f>SUM(E43)</f>
        <v>146.4</v>
      </c>
      <c r="F45" s="202" t="s">
        <v>127</v>
      </c>
    </row>
    <row r="46" spans="1:6" x14ac:dyDescent="0.2">
      <c r="A46" s="203"/>
      <c r="B46" s="82"/>
      <c r="C46" s="82"/>
      <c r="D46" s="82"/>
      <c r="E46" s="112"/>
      <c r="F46" s="204"/>
    </row>
    <row r="47" spans="1:6" x14ac:dyDescent="0.2">
      <c r="A47" s="341" t="s">
        <v>158</v>
      </c>
      <c r="B47" s="343" t="e">
        <f>#REF!</f>
        <v>#REF!</v>
      </c>
      <c r="C47" s="344"/>
      <c r="D47" s="344"/>
      <c r="E47" s="344"/>
      <c r="F47" s="345"/>
    </row>
    <row r="48" spans="1:6" x14ac:dyDescent="0.2">
      <c r="A48" s="342"/>
      <c r="B48" s="73" t="s">
        <v>147</v>
      </c>
      <c r="C48" s="73" t="s">
        <v>159</v>
      </c>
      <c r="D48" s="73" t="s">
        <v>160</v>
      </c>
      <c r="E48" s="113" t="s">
        <v>126</v>
      </c>
      <c r="F48" s="199" t="s">
        <v>162</v>
      </c>
    </row>
    <row r="49" spans="1:6" x14ac:dyDescent="0.2">
      <c r="A49" s="207" t="s">
        <v>244</v>
      </c>
      <c r="B49" s="115">
        <v>14</v>
      </c>
      <c r="C49" s="115">
        <v>0.3</v>
      </c>
      <c r="D49" s="115">
        <v>0.3</v>
      </c>
      <c r="E49" s="116">
        <f>B49*C49*D49</f>
        <v>1.26</v>
      </c>
      <c r="F49" s="208"/>
    </row>
    <row r="50" spans="1:6" x14ac:dyDescent="0.2">
      <c r="A50" s="209" t="s">
        <v>245</v>
      </c>
      <c r="B50" s="117">
        <v>3.3</v>
      </c>
      <c r="C50" s="117">
        <v>0.3</v>
      </c>
      <c r="D50" s="117">
        <v>0.3</v>
      </c>
      <c r="E50" s="118">
        <f t="shared" ref="E50:E67" si="0">B50*C50*D50</f>
        <v>0.29699999999999999</v>
      </c>
      <c r="F50" s="210"/>
    </row>
    <row r="51" spans="1:6" x14ac:dyDescent="0.2">
      <c r="A51" s="209" t="s">
        <v>246</v>
      </c>
      <c r="B51" s="117">
        <v>3.4</v>
      </c>
      <c r="C51" s="117">
        <v>0.3</v>
      </c>
      <c r="D51" s="117">
        <v>0.3</v>
      </c>
      <c r="E51" s="118">
        <f t="shared" si="0"/>
        <v>0.30599999999999999</v>
      </c>
      <c r="F51" s="210"/>
    </row>
    <row r="52" spans="1:6" x14ac:dyDescent="0.2">
      <c r="A52" s="209" t="s">
        <v>247</v>
      </c>
      <c r="B52" s="117">
        <v>2.15</v>
      </c>
      <c r="C52" s="117">
        <v>0.3</v>
      </c>
      <c r="D52" s="117">
        <v>0.3</v>
      </c>
      <c r="E52" s="118">
        <f t="shared" si="0"/>
        <v>0.19350000000000001</v>
      </c>
      <c r="F52" s="210"/>
    </row>
    <row r="53" spans="1:6" x14ac:dyDescent="0.2">
      <c r="A53" s="209" t="s">
        <v>248</v>
      </c>
      <c r="B53" s="117">
        <v>3.2</v>
      </c>
      <c r="C53" s="117">
        <v>0.3</v>
      </c>
      <c r="D53" s="117">
        <v>0.3</v>
      </c>
      <c r="E53" s="118">
        <f t="shared" si="0"/>
        <v>0.28799999999999998</v>
      </c>
      <c r="F53" s="210"/>
    </row>
    <row r="54" spans="1:6" x14ac:dyDescent="0.2">
      <c r="A54" s="209" t="s">
        <v>249</v>
      </c>
      <c r="B54" s="117">
        <v>7.6</v>
      </c>
      <c r="C54" s="117">
        <v>0.3</v>
      </c>
      <c r="D54" s="117">
        <v>0.3</v>
      </c>
      <c r="E54" s="118">
        <f t="shared" si="0"/>
        <v>0.68400000000000005</v>
      </c>
      <c r="F54" s="210"/>
    </row>
    <row r="55" spans="1:6" x14ac:dyDescent="0.2">
      <c r="A55" s="209" t="s">
        <v>250</v>
      </c>
      <c r="B55" s="117">
        <v>2.15</v>
      </c>
      <c r="C55" s="117">
        <v>0.3</v>
      </c>
      <c r="D55" s="117">
        <v>0.3</v>
      </c>
      <c r="E55" s="118">
        <f t="shared" si="0"/>
        <v>0.19350000000000001</v>
      </c>
      <c r="F55" s="210"/>
    </row>
    <row r="56" spans="1:6" x14ac:dyDescent="0.2">
      <c r="A56" s="209" t="s">
        <v>251</v>
      </c>
      <c r="B56" s="117">
        <v>6.85</v>
      </c>
      <c r="C56" s="117">
        <v>0.3</v>
      </c>
      <c r="D56" s="117">
        <v>0.3</v>
      </c>
      <c r="E56" s="118">
        <f t="shared" si="0"/>
        <v>0.61650000000000005</v>
      </c>
      <c r="F56" s="210"/>
    </row>
    <row r="57" spans="1:6" x14ac:dyDescent="0.2">
      <c r="A57" s="209" t="s">
        <v>252</v>
      </c>
      <c r="B57" s="117">
        <v>3.5</v>
      </c>
      <c r="C57" s="117">
        <v>0.3</v>
      </c>
      <c r="D57" s="117">
        <v>0.3</v>
      </c>
      <c r="E57" s="118">
        <f t="shared" si="0"/>
        <v>0.315</v>
      </c>
      <c r="F57" s="210"/>
    </row>
    <row r="58" spans="1:6" x14ac:dyDescent="0.2">
      <c r="A58" s="209" t="s">
        <v>253</v>
      </c>
      <c r="B58" s="117">
        <v>1.85</v>
      </c>
      <c r="C58" s="117">
        <v>0.3</v>
      </c>
      <c r="D58" s="117">
        <v>0.3</v>
      </c>
      <c r="E58" s="118">
        <f t="shared" si="0"/>
        <v>0.16650000000000001</v>
      </c>
      <c r="F58" s="210"/>
    </row>
    <row r="59" spans="1:6" x14ac:dyDescent="0.2">
      <c r="A59" s="209" t="s">
        <v>254</v>
      </c>
      <c r="B59" s="117">
        <v>1.2</v>
      </c>
      <c r="C59" s="117">
        <v>0.3</v>
      </c>
      <c r="D59" s="117">
        <v>0.3</v>
      </c>
      <c r="E59" s="118">
        <f t="shared" si="0"/>
        <v>0.108</v>
      </c>
      <c r="F59" s="210"/>
    </row>
    <row r="60" spans="1:6" x14ac:dyDescent="0.2">
      <c r="A60" s="209" t="s">
        <v>255</v>
      </c>
      <c r="B60" s="117">
        <v>3.5</v>
      </c>
      <c r="C60" s="117">
        <v>0.3</v>
      </c>
      <c r="D60" s="117">
        <v>0.3</v>
      </c>
      <c r="E60" s="118">
        <f t="shared" si="0"/>
        <v>0.315</v>
      </c>
      <c r="F60" s="210"/>
    </row>
    <row r="61" spans="1:6" x14ac:dyDescent="0.2">
      <c r="A61" s="209" t="s">
        <v>256</v>
      </c>
      <c r="B61" s="117">
        <v>3</v>
      </c>
      <c r="C61" s="117">
        <v>0.3</v>
      </c>
      <c r="D61" s="117">
        <v>0.3</v>
      </c>
      <c r="E61" s="118">
        <f t="shared" si="0"/>
        <v>0.27</v>
      </c>
      <c r="F61" s="210"/>
    </row>
    <row r="62" spans="1:6" x14ac:dyDescent="0.2">
      <c r="A62" s="209" t="s">
        <v>257</v>
      </c>
      <c r="B62" s="117">
        <v>1.85</v>
      </c>
      <c r="C62" s="117">
        <v>0.3</v>
      </c>
      <c r="D62" s="117">
        <v>0.3</v>
      </c>
      <c r="E62" s="118">
        <f t="shared" si="0"/>
        <v>0.16650000000000001</v>
      </c>
      <c r="F62" s="210"/>
    </row>
    <row r="63" spans="1:6" x14ac:dyDescent="0.2">
      <c r="A63" s="209" t="s">
        <v>258</v>
      </c>
      <c r="B63" s="117">
        <v>1.85</v>
      </c>
      <c r="C63" s="117">
        <v>0.3</v>
      </c>
      <c r="D63" s="117">
        <v>0.3</v>
      </c>
      <c r="E63" s="118">
        <f t="shared" si="0"/>
        <v>0.16650000000000001</v>
      </c>
      <c r="F63" s="210"/>
    </row>
    <row r="64" spans="1:6" x14ac:dyDescent="0.2">
      <c r="A64" s="209" t="s">
        <v>259</v>
      </c>
      <c r="B64" s="117">
        <v>1.77</v>
      </c>
      <c r="C64" s="117">
        <v>0.3</v>
      </c>
      <c r="D64" s="117">
        <v>0.3</v>
      </c>
      <c r="E64" s="118">
        <f t="shared" si="0"/>
        <v>0.1593</v>
      </c>
      <c r="F64" s="210"/>
    </row>
    <row r="65" spans="1:6" x14ac:dyDescent="0.2">
      <c r="A65" s="209" t="s">
        <v>260</v>
      </c>
      <c r="B65" s="117">
        <v>1.77</v>
      </c>
      <c r="C65" s="117">
        <v>0.3</v>
      </c>
      <c r="D65" s="117">
        <v>0.3</v>
      </c>
      <c r="E65" s="118">
        <f t="shared" si="0"/>
        <v>0.1593</v>
      </c>
      <c r="F65" s="210"/>
    </row>
    <row r="66" spans="1:6" x14ac:dyDescent="0.2">
      <c r="A66" s="209" t="s">
        <v>261</v>
      </c>
      <c r="B66" s="117">
        <v>1.78</v>
      </c>
      <c r="C66" s="117">
        <v>0.3</v>
      </c>
      <c r="D66" s="117">
        <v>0.3</v>
      </c>
      <c r="E66" s="118">
        <f t="shared" si="0"/>
        <v>0.16020000000000001</v>
      </c>
      <c r="F66" s="210"/>
    </row>
    <row r="67" spans="1:6" x14ac:dyDescent="0.2">
      <c r="A67" s="209" t="s">
        <v>262</v>
      </c>
      <c r="B67" s="117">
        <v>1.78</v>
      </c>
      <c r="C67" s="117">
        <v>0.3</v>
      </c>
      <c r="D67" s="117">
        <v>0.3</v>
      </c>
      <c r="E67" s="118">
        <f t="shared" si="0"/>
        <v>0.16020000000000001</v>
      </c>
      <c r="F67" s="210"/>
    </row>
    <row r="68" spans="1:6" x14ac:dyDescent="0.2">
      <c r="A68" s="354" t="e">
        <f>B47</f>
        <v>#REF!</v>
      </c>
      <c r="B68" s="355"/>
      <c r="C68" s="355"/>
      <c r="D68" s="356"/>
      <c r="E68" s="111">
        <f>SUM(E49:E67)</f>
        <v>5.99</v>
      </c>
      <c r="F68" s="202" t="s">
        <v>146</v>
      </c>
    </row>
    <row r="69" spans="1:6" x14ac:dyDescent="0.2">
      <c r="A69" s="203"/>
      <c r="B69" s="82"/>
      <c r="C69" s="82"/>
      <c r="D69" s="82"/>
      <c r="E69" s="112"/>
      <c r="F69" s="204"/>
    </row>
    <row r="70" spans="1:6" x14ac:dyDescent="0.2">
      <c r="A70" s="341" t="s">
        <v>158</v>
      </c>
      <c r="B70" s="343" t="e">
        <f>#REF!</f>
        <v>#REF!</v>
      </c>
      <c r="C70" s="344"/>
      <c r="D70" s="344"/>
      <c r="E70" s="344"/>
      <c r="F70" s="345"/>
    </row>
    <row r="71" spans="1:6" x14ac:dyDescent="0.2">
      <c r="A71" s="342"/>
      <c r="B71" s="73" t="s">
        <v>147</v>
      </c>
      <c r="C71" s="73" t="s">
        <v>159</v>
      </c>
      <c r="D71" s="73" t="s">
        <v>160</v>
      </c>
      <c r="E71" s="113" t="s">
        <v>126</v>
      </c>
      <c r="F71" s="199" t="s">
        <v>162</v>
      </c>
    </row>
    <row r="72" spans="1:6" x14ac:dyDescent="0.2">
      <c r="A72" s="200"/>
      <c r="B72" s="75">
        <v>6.85</v>
      </c>
      <c r="C72" s="75">
        <v>13.7</v>
      </c>
      <c r="D72" s="76">
        <v>0.2</v>
      </c>
      <c r="E72" s="76">
        <f>B72*C72*D72</f>
        <v>18.77</v>
      </c>
      <c r="F72" s="201"/>
    </row>
    <row r="73" spans="1:6" x14ac:dyDescent="0.2">
      <c r="A73" s="200"/>
      <c r="B73" s="75"/>
      <c r="C73" s="75"/>
      <c r="D73" s="76"/>
      <c r="E73" s="76"/>
      <c r="F73" s="206" t="s">
        <v>146</v>
      </c>
    </row>
    <row r="74" spans="1:6" x14ac:dyDescent="0.2">
      <c r="A74" s="354" t="e">
        <f>B70</f>
        <v>#REF!</v>
      </c>
      <c r="B74" s="355"/>
      <c r="C74" s="355"/>
      <c r="D74" s="356"/>
      <c r="E74" s="111">
        <f>SUM(E72)</f>
        <v>18.77</v>
      </c>
      <c r="F74" s="202" t="s">
        <v>146</v>
      </c>
    </row>
    <row r="75" spans="1:6" x14ac:dyDescent="0.2">
      <c r="A75" s="203"/>
      <c r="B75" s="82"/>
      <c r="C75" s="82"/>
      <c r="D75" s="82"/>
      <c r="E75" s="112"/>
      <c r="F75" s="204"/>
    </row>
    <row r="76" spans="1:6" x14ac:dyDescent="0.2">
      <c r="A76" s="341" t="s">
        <v>158</v>
      </c>
      <c r="B76" s="343" t="e">
        <f>#REF!</f>
        <v>#REF!</v>
      </c>
      <c r="C76" s="344"/>
      <c r="D76" s="344"/>
      <c r="E76" s="344"/>
      <c r="F76" s="345"/>
    </row>
    <row r="77" spans="1:6" x14ac:dyDescent="0.2">
      <c r="A77" s="342"/>
      <c r="B77" s="73" t="s">
        <v>147</v>
      </c>
      <c r="C77" s="73" t="s">
        <v>159</v>
      </c>
      <c r="D77" s="73" t="s">
        <v>160</v>
      </c>
      <c r="E77" s="113" t="s">
        <v>126</v>
      </c>
      <c r="F77" s="199" t="s">
        <v>162</v>
      </c>
    </row>
    <row r="78" spans="1:6" x14ac:dyDescent="0.2">
      <c r="A78" s="207" t="s">
        <v>244</v>
      </c>
      <c r="B78" s="115">
        <v>14</v>
      </c>
      <c r="C78" s="117">
        <v>0.3</v>
      </c>
      <c r="D78" s="117">
        <v>0.3</v>
      </c>
      <c r="E78" s="116">
        <f>B78*C78*D78</f>
        <v>1.26</v>
      </c>
      <c r="F78" s="208"/>
    </row>
    <row r="79" spans="1:6" x14ac:dyDescent="0.2">
      <c r="A79" s="209" t="s">
        <v>245</v>
      </c>
      <c r="B79" s="117">
        <v>3.3</v>
      </c>
      <c r="C79" s="117">
        <v>0.3</v>
      </c>
      <c r="D79" s="117">
        <v>0.3</v>
      </c>
      <c r="E79" s="118">
        <f t="shared" ref="E79:E96" si="1">B79*C79*D79</f>
        <v>0.29699999999999999</v>
      </c>
      <c r="F79" s="210"/>
    </row>
    <row r="80" spans="1:6" x14ac:dyDescent="0.2">
      <c r="A80" s="209" t="s">
        <v>246</v>
      </c>
      <c r="B80" s="117">
        <v>3.4</v>
      </c>
      <c r="C80" s="117">
        <v>0.3</v>
      </c>
      <c r="D80" s="117">
        <v>0.3</v>
      </c>
      <c r="E80" s="118">
        <f t="shared" si="1"/>
        <v>0.30599999999999999</v>
      </c>
      <c r="F80" s="210"/>
    </row>
    <row r="81" spans="1:6" x14ac:dyDescent="0.2">
      <c r="A81" s="209" t="s">
        <v>247</v>
      </c>
      <c r="B81" s="117">
        <v>2.15</v>
      </c>
      <c r="C81" s="117">
        <v>0.3</v>
      </c>
      <c r="D81" s="117">
        <v>0.3</v>
      </c>
      <c r="E81" s="118">
        <f t="shared" si="1"/>
        <v>0.19350000000000001</v>
      </c>
      <c r="F81" s="210"/>
    </row>
    <row r="82" spans="1:6" x14ac:dyDescent="0.2">
      <c r="A82" s="209" t="s">
        <v>248</v>
      </c>
      <c r="B82" s="117">
        <v>3.2</v>
      </c>
      <c r="C82" s="117">
        <v>0.3</v>
      </c>
      <c r="D82" s="117">
        <v>0.3</v>
      </c>
      <c r="E82" s="118">
        <f t="shared" si="1"/>
        <v>0.28799999999999998</v>
      </c>
      <c r="F82" s="201"/>
    </row>
    <row r="83" spans="1:6" x14ac:dyDescent="0.2">
      <c r="A83" s="209" t="s">
        <v>249</v>
      </c>
      <c r="B83" s="117">
        <v>7.6</v>
      </c>
      <c r="C83" s="117">
        <v>0.3</v>
      </c>
      <c r="D83" s="117">
        <v>0.3</v>
      </c>
      <c r="E83" s="118">
        <f t="shared" si="1"/>
        <v>0.68400000000000005</v>
      </c>
      <c r="F83" s="211"/>
    </row>
    <row r="84" spans="1:6" ht="12.75" customHeight="1" x14ac:dyDescent="0.2">
      <c r="A84" s="209" t="s">
        <v>250</v>
      </c>
      <c r="B84" s="117">
        <v>2.15</v>
      </c>
      <c r="C84" s="117">
        <v>0.3</v>
      </c>
      <c r="D84" s="117">
        <v>0.3</v>
      </c>
      <c r="E84" s="118">
        <f t="shared" si="1"/>
        <v>0.19350000000000001</v>
      </c>
      <c r="F84" s="211"/>
    </row>
    <row r="85" spans="1:6" x14ac:dyDescent="0.2">
      <c r="A85" s="209" t="s">
        <v>251</v>
      </c>
      <c r="B85" s="117">
        <v>6.85</v>
      </c>
      <c r="C85" s="117">
        <v>0.3</v>
      </c>
      <c r="D85" s="117">
        <v>0.3</v>
      </c>
      <c r="E85" s="118">
        <f t="shared" si="1"/>
        <v>0.61650000000000005</v>
      </c>
      <c r="F85" s="202"/>
    </row>
    <row r="86" spans="1:6" x14ac:dyDescent="0.2">
      <c r="A86" s="209" t="s">
        <v>252</v>
      </c>
      <c r="B86" s="117">
        <v>3.5</v>
      </c>
      <c r="C86" s="117">
        <v>0.3</v>
      </c>
      <c r="D86" s="117">
        <v>0.3</v>
      </c>
      <c r="E86" s="118">
        <f t="shared" si="1"/>
        <v>0.315</v>
      </c>
      <c r="F86" s="202"/>
    </row>
    <row r="87" spans="1:6" x14ac:dyDescent="0.2">
      <c r="A87" s="209" t="s">
        <v>253</v>
      </c>
      <c r="B87" s="117">
        <v>1.85</v>
      </c>
      <c r="C87" s="117">
        <v>0.3</v>
      </c>
      <c r="D87" s="117">
        <v>0.3</v>
      </c>
      <c r="E87" s="118">
        <f t="shared" si="1"/>
        <v>0.16650000000000001</v>
      </c>
      <c r="F87" s="202"/>
    </row>
    <row r="88" spans="1:6" x14ac:dyDescent="0.2">
      <c r="A88" s="209" t="s">
        <v>254</v>
      </c>
      <c r="B88" s="117">
        <v>1.2</v>
      </c>
      <c r="C88" s="117">
        <v>0.3</v>
      </c>
      <c r="D88" s="117">
        <v>0.3</v>
      </c>
      <c r="E88" s="118">
        <f t="shared" si="1"/>
        <v>0.108</v>
      </c>
      <c r="F88" s="202"/>
    </row>
    <row r="89" spans="1:6" x14ac:dyDescent="0.2">
      <c r="A89" s="209" t="s">
        <v>255</v>
      </c>
      <c r="B89" s="117">
        <v>3.5</v>
      </c>
      <c r="C89" s="117">
        <v>0.3</v>
      </c>
      <c r="D89" s="117">
        <v>0.3</v>
      </c>
      <c r="E89" s="118">
        <f t="shared" si="1"/>
        <v>0.315</v>
      </c>
      <c r="F89" s="202"/>
    </row>
    <row r="90" spans="1:6" x14ac:dyDescent="0.2">
      <c r="A90" s="209" t="s">
        <v>256</v>
      </c>
      <c r="B90" s="117">
        <v>3</v>
      </c>
      <c r="C90" s="117">
        <v>0.3</v>
      </c>
      <c r="D90" s="117">
        <v>0.3</v>
      </c>
      <c r="E90" s="118">
        <f t="shared" si="1"/>
        <v>0.27</v>
      </c>
      <c r="F90" s="202"/>
    </row>
    <row r="91" spans="1:6" x14ac:dyDescent="0.2">
      <c r="A91" s="209" t="s">
        <v>257</v>
      </c>
      <c r="B91" s="117">
        <v>1.85</v>
      </c>
      <c r="C91" s="117">
        <v>0.3</v>
      </c>
      <c r="D91" s="117">
        <v>0.3</v>
      </c>
      <c r="E91" s="118">
        <f t="shared" si="1"/>
        <v>0.16650000000000001</v>
      </c>
      <c r="F91" s="202"/>
    </row>
    <row r="92" spans="1:6" x14ac:dyDescent="0.2">
      <c r="A92" s="209" t="s">
        <v>258</v>
      </c>
      <c r="B92" s="117">
        <v>1.85</v>
      </c>
      <c r="C92" s="117">
        <v>0.3</v>
      </c>
      <c r="D92" s="117">
        <v>0.3</v>
      </c>
      <c r="E92" s="118">
        <f t="shared" si="1"/>
        <v>0.16650000000000001</v>
      </c>
      <c r="F92" s="202"/>
    </row>
    <row r="93" spans="1:6" x14ac:dyDescent="0.2">
      <c r="A93" s="209" t="s">
        <v>259</v>
      </c>
      <c r="B93" s="117">
        <v>1.77</v>
      </c>
      <c r="C93" s="117">
        <v>0.3</v>
      </c>
      <c r="D93" s="117">
        <v>0.3</v>
      </c>
      <c r="E93" s="118">
        <f t="shared" si="1"/>
        <v>0.1593</v>
      </c>
      <c r="F93" s="202"/>
    </row>
    <row r="94" spans="1:6" x14ac:dyDescent="0.2">
      <c r="A94" s="209" t="s">
        <v>260</v>
      </c>
      <c r="B94" s="117">
        <v>1.77</v>
      </c>
      <c r="C94" s="117">
        <v>0.3</v>
      </c>
      <c r="D94" s="117">
        <v>0.3</v>
      </c>
      <c r="E94" s="118">
        <f t="shared" si="1"/>
        <v>0.1593</v>
      </c>
      <c r="F94" s="202"/>
    </row>
    <row r="95" spans="1:6" x14ac:dyDescent="0.2">
      <c r="A95" s="209" t="s">
        <v>261</v>
      </c>
      <c r="B95" s="117">
        <v>1.78</v>
      </c>
      <c r="C95" s="117">
        <v>0.3</v>
      </c>
      <c r="D95" s="117">
        <v>0.3</v>
      </c>
      <c r="E95" s="118">
        <f t="shared" si="1"/>
        <v>0.16020000000000001</v>
      </c>
      <c r="F95" s="202"/>
    </row>
    <row r="96" spans="1:6" x14ac:dyDescent="0.2">
      <c r="A96" s="209" t="s">
        <v>262</v>
      </c>
      <c r="B96" s="117">
        <v>1.78</v>
      </c>
      <c r="C96" s="117">
        <v>0.3</v>
      </c>
      <c r="D96" s="117">
        <v>0.3</v>
      </c>
      <c r="E96" s="118">
        <f t="shared" si="1"/>
        <v>0.16020000000000001</v>
      </c>
      <c r="F96" s="206" t="s">
        <v>146</v>
      </c>
    </row>
    <row r="97" spans="1:6" x14ac:dyDescent="0.2">
      <c r="A97" s="357" t="e">
        <f>B76</f>
        <v>#REF!</v>
      </c>
      <c r="B97" s="358"/>
      <c r="C97" s="358"/>
      <c r="D97" s="358"/>
      <c r="E97" s="111">
        <f>SUM(E78:E96)</f>
        <v>5.99</v>
      </c>
      <c r="F97" s="202" t="s">
        <v>146</v>
      </c>
    </row>
    <row r="98" spans="1:6" x14ac:dyDescent="0.2">
      <c r="A98" s="203"/>
      <c r="B98" s="82"/>
      <c r="C98" s="82"/>
      <c r="D98" s="82"/>
      <c r="E98" s="112"/>
      <c r="F98" s="204"/>
    </row>
    <row r="99" spans="1:6" x14ac:dyDescent="0.2">
      <c r="A99" s="341" t="s">
        <v>158</v>
      </c>
      <c r="B99" s="343" t="e">
        <f>#REF!</f>
        <v>#REF!</v>
      </c>
      <c r="C99" s="344"/>
      <c r="D99" s="344"/>
      <c r="E99" s="344"/>
      <c r="F99" s="345"/>
    </row>
    <row r="100" spans="1:6" x14ac:dyDescent="0.2">
      <c r="A100" s="342"/>
      <c r="B100" s="73" t="s">
        <v>147</v>
      </c>
      <c r="C100" s="73" t="s">
        <v>159</v>
      </c>
      <c r="D100" s="73" t="s">
        <v>160</v>
      </c>
      <c r="E100" s="113" t="s">
        <v>126</v>
      </c>
      <c r="F100" s="199" t="s">
        <v>162</v>
      </c>
    </row>
    <row r="101" spans="1:6" x14ac:dyDescent="0.2">
      <c r="A101" s="207" t="s">
        <v>244</v>
      </c>
      <c r="B101" s="115">
        <v>14</v>
      </c>
      <c r="C101" s="115"/>
      <c r="D101" s="115">
        <v>0.2</v>
      </c>
      <c r="E101" s="116">
        <f>B101*D101</f>
        <v>2.8</v>
      </c>
      <c r="F101" s="208"/>
    </row>
    <row r="102" spans="1:6" x14ac:dyDescent="0.2">
      <c r="A102" s="209" t="s">
        <v>245</v>
      </c>
      <c r="B102" s="117">
        <v>3.3</v>
      </c>
      <c r="C102" s="117"/>
      <c r="D102" s="117">
        <v>0.2</v>
      </c>
      <c r="E102" s="118">
        <f t="shared" ref="E102:E119" si="2">B102*D102</f>
        <v>0.66</v>
      </c>
      <c r="F102" s="210"/>
    </row>
    <row r="103" spans="1:6" x14ac:dyDescent="0.2">
      <c r="A103" s="209" t="s">
        <v>246</v>
      </c>
      <c r="B103" s="117">
        <v>3.4</v>
      </c>
      <c r="C103" s="117"/>
      <c r="D103" s="117">
        <v>0.2</v>
      </c>
      <c r="E103" s="118">
        <f t="shared" si="2"/>
        <v>0.68</v>
      </c>
      <c r="F103" s="210"/>
    </row>
    <row r="104" spans="1:6" x14ac:dyDescent="0.2">
      <c r="A104" s="209" t="s">
        <v>247</v>
      </c>
      <c r="B104" s="117">
        <v>2.15</v>
      </c>
      <c r="C104" s="117"/>
      <c r="D104" s="117">
        <v>0.2</v>
      </c>
      <c r="E104" s="118">
        <f t="shared" si="2"/>
        <v>0.43</v>
      </c>
      <c r="F104" s="210"/>
    </row>
    <row r="105" spans="1:6" x14ac:dyDescent="0.2">
      <c r="A105" s="209" t="s">
        <v>248</v>
      </c>
      <c r="B105" s="117">
        <v>3.2</v>
      </c>
      <c r="C105" s="117"/>
      <c r="D105" s="117">
        <v>0.2</v>
      </c>
      <c r="E105" s="118">
        <f t="shared" si="2"/>
        <v>0.64</v>
      </c>
      <c r="F105" s="201"/>
    </row>
    <row r="106" spans="1:6" x14ac:dyDescent="0.2">
      <c r="A106" s="209" t="s">
        <v>249</v>
      </c>
      <c r="B106" s="117">
        <v>7.6</v>
      </c>
      <c r="C106" s="117"/>
      <c r="D106" s="117">
        <v>0.2</v>
      </c>
      <c r="E106" s="118">
        <f t="shared" si="2"/>
        <v>1.52</v>
      </c>
      <c r="F106" s="211"/>
    </row>
    <row r="107" spans="1:6" x14ac:dyDescent="0.2">
      <c r="A107" s="209" t="s">
        <v>250</v>
      </c>
      <c r="B107" s="117">
        <v>2.15</v>
      </c>
      <c r="C107" s="117"/>
      <c r="D107" s="117">
        <v>0.2</v>
      </c>
      <c r="E107" s="118">
        <f t="shared" si="2"/>
        <v>0.43</v>
      </c>
      <c r="F107" s="211"/>
    </row>
    <row r="108" spans="1:6" x14ac:dyDescent="0.2">
      <c r="A108" s="209" t="s">
        <v>251</v>
      </c>
      <c r="B108" s="117">
        <v>6.85</v>
      </c>
      <c r="C108" s="117"/>
      <c r="D108" s="117">
        <v>0.2</v>
      </c>
      <c r="E108" s="118">
        <f t="shared" si="2"/>
        <v>1.37</v>
      </c>
      <c r="F108" s="202"/>
    </row>
    <row r="109" spans="1:6" x14ac:dyDescent="0.2">
      <c r="A109" s="209" t="s">
        <v>252</v>
      </c>
      <c r="B109" s="117">
        <v>3.5</v>
      </c>
      <c r="C109" s="117"/>
      <c r="D109" s="117">
        <v>0.2</v>
      </c>
      <c r="E109" s="118">
        <f t="shared" si="2"/>
        <v>0.7</v>
      </c>
      <c r="F109" s="202"/>
    </row>
    <row r="110" spans="1:6" x14ac:dyDescent="0.2">
      <c r="A110" s="209" t="s">
        <v>253</v>
      </c>
      <c r="B110" s="117">
        <v>1.85</v>
      </c>
      <c r="C110" s="117"/>
      <c r="D110" s="117">
        <v>0.2</v>
      </c>
      <c r="E110" s="118">
        <f t="shared" si="2"/>
        <v>0.37</v>
      </c>
      <c r="F110" s="202"/>
    </row>
    <row r="111" spans="1:6" x14ac:dyDescent="0.2">
      <c r="A111" s="209" t="s">
        <v>254</v>
      </c>
      <c r="B111" s="117">
        <v>1.2</v>
      </c>
      <c r="C111" s="117"/>
      <c r="D111" s="117">
        <v>0.2</v>
      </c>
      <c r="E111" s="118">
        <f t="shared" si="2"/>
        <v>0.24</v>
      </c>
      <c r="F111" s="202"/>
    </row>
    <row r="112" spans="1:6" x14ac:dyDescent="0.2">
      <c r="A112" s="209" t="s">
        <v>255</v>
      </c>
      <c r="B112" s="117">
        <v>3.5</v>
      </c>
      <c r="C112" s="117"/>
      <c r="D112" s="117">
        <v>0.2</v>
      </c>
      <c r="E112" s="118">
        <f t="shared" si="2"/>
        <v>0.7</v>
      </c>
      <c r="F112" s="202"/>
    </row>
    <row r="113" spans="1:6" x14ac:dyDescent="0.2">
      <c r="A113" s="209" t="s">
        <v>256</v>
      </c>
      <c r="B113" s="117">
        <v>3</v>
      </c>
      <c r="C113" s="117"/>
      <c r="D113" s="117">
        <v>0.2</v>
      </c>
      <c r="E113" s="118">
        <f t="shared" si="2"/>
        <v>0.6</v>
      </c>
      <c r="F113" s="202"/>
    </row>
    <row r="114" spans="1:6" x14ac:dyDescent="0.2">
      <c r="A114" s="209" t="s">
        <v>257</v>
      </c>
      <c r="B114" s="117">
        <v>1.85</v>
      </c>
      <c r="C114" s="117"/>
      <c r="D114" s="117">
        <v>0.2</v>
      </c>
      <c r="E114" s="118">
        <f t="shared" si="2"/>
        <v>0.37</v>
      </c>
      <c r="F114" s="202"/>
    </row>
    <row r="115" spans="1:6" x14ac:dyDescent="0.2">
      <c r="A115" s="209" t="s">
        <v>258</v>
      </c>
      <c r="B115" s="117">
        <v>1.85</v>
      </c>
      <c r="C115" s="117"/>
      <c r="D115" s="117">
        <v>0.2</v>
      </c>
      <c r="E115" s="118">
        <f t="shared" si="2"/>
        <v>0.37</v>
      </c>
      <c r="F115" s="202"/>
    </row>
    <row r="116" spans="1:6" ht="12.75" customHeight="1" x14ac:dyDescent="0.2">
      <c r="A116" s="209" t="s">
        <v>259</v>
      </c>
      <c r="B116" s="117">
        <v>1.77</v>
      </c>
      <c r="C116" s="117"/>
      <c r="D116" s="117">
        <v>0.2</v>
      </c>
      <c r="E116" s="118">
        <f t="shared" si="2"/>
        <v>0.35399999999999998</v>
      </c>
      <c r="F116" s="202"/>
    </row>
    <row r="117" spans="1:6" x14ac:dyDescent="0.2">
      <c r="A117" s="209" t="s">
        <v>260</v>
      </c>
      <c r="B117" s="117">
        <v>1.77</v>
      </c>
      <c r="C117" s="117"/>
      <c r="D117" s="117">
        <v>0.2</v>
      </c>
      <c r="E117" s="118">
        <f t="shared" si="2"/>
        <v>0.35399999999999998</v>
      </c>
      <c r="F117" s="202"/>
    </row>
    <row r="118" spans="1:6" x14ac:dyDescent="0.2">
      <c r="A118" s="209" t="s">
        <v>261</v>
      </c>
      <c r="B118" s="117">
        <v>1.78</v>
      </c>
      <c r="C118" s="117"/>
      <c r="D118" s="117">
        <v>0.2</v>
      </c>
      <c r="E118" s="118">
        <f t="shared" si="2"/>
        <v>0.35599999999999998</v>
      </c>
      <c r="F118" s="202"/>
    </row>
    <row r="119" spans="1:6" x14ac:dyDescent="0.2">
      <c r="A119" s="209" t="s">
        <v>262</v>
      </c>
      <c r="B119" s="117">
        <v>1.78</v>
      </c>
      <c r="C119" s="117"/>
      <c r="D119" s="117">
        <v>0.2</v>
      </c>
      <c r="E119" s="118">
        <f t="shared" si="2"/>
        <v>0.35599999999999998</v>
      </c>
      <c r="F119" s="206" t="s">
        <v>144</v>
      </c>
    </row>
    <row r="120" spans="1:6" x14ac:dyDescent="0.2">
      <c r="A120" s="357" t="e">
        <f>B99</f>
        <v>#REF!</v>
      </c>
      <c r="B120" s="358"/>
      <c r="C120" s="358"/>
      <c r="D120" s="358"/>
      <c r="E120" s="111">
        <f>SUM(E101:E119)</f>
        <v>13.3</v>
      </c>
      <c r="F120" s="202" t="s">
        <v>144</v>
      </c>
    </row>
    <row r="121" spans="1:6" x14ac:dyDescent="0.2">
      <c r="A121" s="212"/>
      <c r="B121" s="82"/>
      <c r="C121" s="190"/>
      <c r="D121" s="191"/>
      <c r="E121" s="111"/>
      <c r="F121" s="202"/>
    </row>
    <row r="122" spans="1:6" ht="12.75" customHeight="1" x14ac:dyDescent="0.2">
      <c r="A122" s="341" t="s">
        <v>158</v>
      </c>
      <c r="B122" s="343" t="e">
        <f>#REF!</f>
        <v>#REF!</v>
      </c>
      <c r="C122" s="344"/>
      <c r="D122" s="344"/>
      <c r="E122" s="344"/>
      <c r="F122" s="345"/>
    </row>
    <row r="123" spans="1:6" x14ac:dyDescent="0.2">
      <c r="A123" s="369"/>
      <c r="B123" s="73" t="s">
        <v>147</v>
      </c>
      <c r="C123" s="73" t="s">
        <v>159</v>
      </c>
      <c r="D123" s="73" t="s">
        <v>160</v>
      </c>
      <c r="E123" s="113" t="s">
        <v>126</v>
      </c>
      <c r="F123" s="199" t="s">
        <v>162</v>
      </c>
    </row>
    <row r="124" spans="1:6" x14ac:dyDescent="0.2">
      <c r="A124" s="213" t="s">
        <v>351</v>
      </c>
      <c r="B124" s="126">
        <v>14</v>
      </c>
      <c r="C124" s="115"/>
      <c r="D124" s="115"/>
      <c r="E124" s="116">
        <f>B124</f>
        <v>14</v>
      </c>
      <c r="F124" s="208"/>
    </row>
    <row r="125" spans="1:6" x14ac:dyDescent="0.2">
      <c r="A125" s="214" t="s">
        <v>352</v>
      </c>
      <c r="B125" s="114">
        <v>14</v>
      </c>
      <c r="C125" s="117"/>
      <c r="D125" s="117"/>
      <c r="E125" s="118">
        <f t="shared" ref="E125:E127" si="3">B125</f>
        <v>14</v>
      </c>
      <c r="F125" s="210"/>
    </row>
    <row r="126" spans="1:6" x14ac:dyDescent="0.2">
      <c r="A126" s="215" t="s">
        <v>353</v>
      </c>
      <c r="B126" s="167">
        <v>7.15</v>
      </c>
      <c r="C126" s="75"/>
      <c r="D126" s="76"/>
      <c r="E126" s="118">
        <f t="shared" si="3"/>
        <v>7.15</v>
      </c>
      <c r="F126" s="201"/>
    </row>
    <row r="127" spans="1:6" x14ac:dyDescent="0.2">
      <c r="A127" s="215" t="s">
        <v>354</v>
      </c>
      <c r="B127" s="167">
        <v>7.15</v>
      </c>
      <c r="C127" s="75"/>
      <c r="D127" s="76"/>
      <c r="E127" s="118">
        <f t="shared" si="3"/>
        <v>7.15</v>
      </c>
      <c r="F127" s="206" t="s">
        <v>10</v>
      </c>
    </row>
    <row r="128" spans="1:6" x14ac:dyDescent="0.2">
      <c r="A128" s="354" t="e">
        <f>B122</f>
        <v>#REF!</v>
      </c>
      <c r="B128" s="355"/>
      <c r="C128" s="355"/>
      <c r="D128" s="356"/>
      <c r="E128" s="111">
        <f>SUM(E124:E127)</f>
        <v>42.3</v>
      </c>
      <c r="F128" s="202" t="s">
        <v>10</v>
      </c>
    </row>
    <row r="129" spans="1:6" x14ac:dyDescent="0.2">
      <c r="A129" s="212"/>
      <c r="B129" s="82"/>
      <c r="C129" s="190"/>
      <c r="D129" s="191"/>
      <c r="E129" s="111"/>
      <c r="F129" s="202"/>
    </row>
    <row r="130" spans="1:6" x14ac:dyDescent="0.2">
      <c r="A130" s="341" t="s">
        <v>158</v>
      </c>
      <c r="B130" s="343" t="e">
        <f>#REF!</f>
        <v>#REF!</v>
      </c>
      <c r="C130" s="344"/>
      <c r="D130" s="344"/>
      <c r="E130" s="344"/>
      <c r="F130" s="345"/>
    </row>
    <row r="131" spans="1:6" x14ac:dyDescent="0.2">
      <c r="A131" s="369"/>
      <c r="B131" s="73" t="s">
        <v>147</v>
      </c>
      <c r="C131" s="73" t="s">
        <v>159</v>
      </c>
      <c r="D131" s="73" t="s">
        <v>160</v>
      </c>
      <c r="E131" s="113" t="s">
        <v>126</v>
      </c>
      <c r="F131" s="199" t="s">
        <v>162</v>
      </c>
    </row>
    <row r="132" spans="1:6" x14ac:dyDescent="0.2">
      <c r="A132" s="216" t="s">
        <v>429</v>
      </c>
      <c r="B132" s="115">
        <v>0.15</v>
      </c>
      <c r="C132" s="115">
        <v>0.15</v>
      </c>
      <c r="D132" s="115">
        <v>3</v>
      </c>
      <c r="E132" s="138">
        <f>B132*C132*D132</f>
        <v>7.0000000000000007E-2</v>
      </c>
      <c r="F132" s="208"/>
    </row>
    <row r="133" spans="1:6" x14ac:dyDescent="0.2">
      <c r="A133" s="217" t="s">
        <v>430</v>
      </c>
      <c r="B133" s="117">
        <v>0.15</v>
      </c>
      <c r="C133" s="117">
        <v>0.15</v>
      </c>
      <c r="D133" s="117">
        <v>3</v>
      </c>
      <c r="E133" s="139">
        <f t="shared" ref="E133:E135" si="4">B133*C133*D133</f>
        <v>7.0000000000000007E-2</v>
      </c>
      <c r="F133" s="210"/>
    </row>
    <row r="134" spans="1:6" x14ac:dyDescent="0.2">
      <c r="A134" s="214" t="s">
        <v>431</v>
      </c>
      <c r="B134" s="117">
        <v>0.15</v>
      </c>
      <c r="C134" s="117">
        <v>0.15</v>
      </c>
      <c r="D134" s="117">
        <v>3</v>
      </c>
      <c r="E134" s="139">
        <f t="shared" si="4"/>
        <v>7.0000000000000007E-2</v>
      </c>
      <c r="F134" s="210"/>
    </row>
    <row r="135" spans="1:6" x14ac:dyDescent="0.2">
      <c r="A135" s="214" t="s">
        <v>432</v>
      </c>
      <c r="B135" s="117">
        <v>0.15</v>
      </c>
      <c r="C135" s="117">
        <v>0.15</v>
      </c>
      <c r="D135" s="117">
        <v>3</v>
      </c>
      <c r="E135" s="139">
        <f t="shared" si="4"/>
        <v>7.0000000000000007E-2</v>
      </c>
      <c r="F135" s="210"/>
    </row>
    <row r="136" spans="1:6" x14ac:dyDescent="0.2">
      <c r="A136" s="348" t="e">
        <f>B130</f>
        <v>#REF!</v>
      </c>
      <c r="B136" s="349"/>
      <c r="C136" s="349"/>
      <c r="D136" s="350"/>
      <c r="E136" s="122">
        <f>SUM(E132:E135)</f>
        <v>0.28000000000000003</v>
      </c>
      <c r="F136" s="218" t="s">
        <v>143</v>
      </c>
    </row>
    <row r="137" spans="1:6" x14ac:dyDescent="0.2">
      <c r="A137" s="212"/>
      <c r="B137" s="82"/>
      <c r="C137" s="190"/>
      <c r="D137" s="191"/>
      <c r="E137" s="111"/>
      <c r="F137" s="202"/>
    </row>
    <row r="138" spans="1:6" x14ac:dyDescent="0.2">
      <c r="A138" s="341" t="s">
        <v>158</v>
      </c>
      <c r="B138" s="343" t="e">
        <f>#REF!</f>
        <v>#REF!</v>
      </c>
      <c r="C138" s="344"/>
      <c r="D138" s="344"/>
      <c r="E138" s="344"/>
      <c r="F138" s="345"/>
    </row>
    <row r="139" spans="1:6" x14ac:dyDescent="0.2">
      <c r="A139" s="369"/>
      <c r="B139" s="73" t="s">
        <v>147</v>
      </c>
      <c r="C139" s="73" t="s">
        <v>159</v>
      </c>
      <c r="D139" s="73" t="s">
        <v>160</v>
      </c>
      <c r="E139" s="113" t="s">
        <v>126</v>
      </c>
      <c r="F139" s="199" t="s">
        <v>162</v>
      </c>
    </row>
    <row r="140" spans="1:6" x14ac:dyDescent="0.2">
      <c r="A140" s="213"/>
      <c r="B140" s="126"/>
      <c r="C140" s="115">
        <v>1.65</v>
      </c>
      <c r="D140" s="115">
        <v>1.85</v>
      </c>
      <c r="E140" s="138">
        <f>C140*D140</f>
        <v>3.05</v>
      </c>
      <c r="F140" s="208"/>
    </row>
    <row r="141" spans="1:6" x14ac:dyDescent="0.2">
      <c r="A141" s="214"/>
      <c r="B141" s="114"/>
      <c r="C141" s="117"/>
      <c r="D141" s="117"/>
      <c r="E141" s="118"/>
      <c r="F141" s="210"/>
    </row>
    <row r="142" spans="1:6" x14ac:dyDescent="0.2">
      <c r="A142" s="348" t="e">
        <f>B138</f>
        <v>#REF!</v>
      </c>
      <c r="B142" s="349"/>
      <c r="C142" s="349"/>
      <c r="D142" s="350"/>
      <c r="E142" s="122">
        <f>SUM(E140:E141)</f>
        <v>3.05</v>
      </c>
      <c r="F142" s="218" t="s">
        <v>127</v>
      </c>
    </row>
    <row r="143" spans="1:6" x14ac:dyDescent="0.2">
      <c r="A143" s="219"/>
      <c r="B143" s="82"/>
      <c r="C143" s="119"/>
      <c r="D143" s="120"/>
      <c r="E143" s="121"/>
      <c r="F143" s="220"/>
    </row>
    <row r="144" spans="1:6" x14ac:dyDescent="0.2">
      <c r="A144" s="341" t="s">
        <v>158</v>
      </c>
      <c r="B144" s="343" t="e">
        <f>#REF!</f>
        <v>#REF!</v>
      </c>
      <c r="C144" s="344"/>
      <c r="D144" s="344"/>
      <c r="E144" s="344"/>
      <c r="F144" s="345"/>
    </row>
    <row r="145" spans="1:6" x14ac:dyDescent="0.2">
      <c r="A145" s="342"/>
      <c r="B145" s="73" t="s">
        <v>147</v>
      </c>
      <c r="C145" s="73" t="s">
        <v>159</v>
      </c>
      <c r="D145" s="73" t="s">
        <v>160</v>
      </c>
      <c r="E145" s="113" t="s">
        <v>126</v>
      </c>
      <c r="F145" s="199" t="s">
        <v>162</v>
      </c>
    </row>
    <row r="146" spans="1:6" x14ac:dyDescent="0.2">
      <c r="A146" s="207" t="s">
        <v>244</v>
      </c>
      <c r="B146" s="115">
        <v>14</v>
      </c>
      <c r="C146" s="115"/>
      <c r="D146" s="115">
        <v>3</v>
      </c>
      <c r="E146" s="116">
        <f>B146*D146</f>
        <v>42</v>
      </c>
      <c r="F146" s="208"/>
    </row>
    <row r="147" spans="1:6" x14ac:dyDescent="0.2">
      <c r="A147" s="209" t="s">
        <v>245</v>
      </c>
      <c r="B147" s="117">
        <v>3.3</v>
      </c>
      <c r="C147" s="117"/>
      <c r="D147" s="117">
        <v>3</v>
      </c>
      <c r="E147" s="118">
        <f t="shared" ref="E147:E164" si="5">B147*D147</f>
        <v>9.9</v>
      </c>
      <c r="F147" s="210"/>
    </row>
    <row r="148" spans="1:6" x14ac:dyDescent="0.2">
      <c r="A148" s="209" t="s">
        <v>246</v>
      </c>
      <c r="B148" s="117">
        <v>3.4</v>
      </c>
      <c r="C148" s="117"/>
      <c r="D148" s="117">
        <v>3</v>
      </c>
      <c r="E148" s="118">
        <f t="shared" si="5"/>
        <v>10.199999999999999</v>
      </c>
      <c r="F148" s="210"/>
    </row>
    <row r="149" spans="1:6" x14ac:dyDescent="0.2">
      <c r="A149" s="209" t="s">
        <v>247</v>
      </c>
      <c r="B149" s="117">
        <v>2.15</v>
      </c>
      <c r="C149" s="117"/>
      <c r="D149" s="117">
        <v>3</v>
      </c>
      <c r="E149" s="118">
        <f t="shared" si="5"/>
        <v>6.45</v>
      </c>
      <c r="F149" s="210"/>
    </row>
    <row r="150" spans="1:6" x14ac:dyDescent="0.2">
      <c r="A150" s="209" t="s">
        <v>248</v>
      </c>
      <c r="B150" s="117">
        <v>3.2</v>
      </c>
      <c r="C150" s="117"/>
      <c r="D150" s="117">
        <v>3</v>
      </c>
      <c r="E150" s="118">
        <f t="shared" si="5"/>
        <v>9.6</v>
      </c>
      <c r="F150" s="201"/>
    </row>
    <row r="151" spans="1:6" x14ac:dyDescent="0.2">
      <c r="A151" s="209" t="s">
        <v>249</v>
      </c>
      <c r="B151" s="117">
        <v>7.6</v>
      </c>
      <c r="C151" s="117"/>
      <c r="D151" s="117">
        <v>3</v>
      </c>
      <c r="E151" s="118">
        <f t="shared" si="5"/>
        <v>22.8</v>
      </c>
      <c r="F151" s="211"/>
    </row>
    <row r="152" spans="1:6" x14ac:dyDescent="0.2">
      <c r="A152" s="209" t="s">
        <v>250</v>
      </c>
      <c r="B152" s="117">
        <v>2.15</v>
      </c>
      <c r="C152" s="117"/>
      <c r="D152" s="117">
        <v>3</v>
      </c>
      <c r="E152" s="118">
        <f t="shared" si="5"/>
        <v>6.45</v>
      </c>
      <c r="F152" s="211"/>
    </row>
    <row r="153" spans="1:6" x14ac:dyDescent="0.2">
      <c r="A153" s="209" t="s">
        <v>251</v>
      </c>
      <c r="B153" s="117">
        <v>6.85</v>
      </c>
      <c r="C153" s="117"/>
      <c r="D153" s="117">
        <v>3</v>
      </c>
      <c r="E153" s="118">
        <f t="shared" si="5"/>
        <v>20.55</v>
      </c>
      <c r="F153" s="202"/>
    </row>
    <row r="154" spans="1:6" x14ac:dyDescent="0.2">
      <c r="A154" s="209" t="s">
        <v>252</v>
      </c>
      <c r="B154" s="117">
        <v>3.5</v>
      </c>
      <c r="C154" s="117"/>
      <c r="D154" s="117">
        <v>3</v>
      </c>
      <c r="E154" s="118">
        <f t="shared" si="5"/>
        <v>10.5</v>
      </c>
      <c r="F154" s="202"/>
    </row>
    <row r="155" spans="1:6" x14ac:dyDescent="0.2">
      <c r="A155" s="209" t="s">
        <v>253</v>
      </c>
      <c r="B155" s="117">
        <v>1.85</v>
      </c>
      <c r="C155" s="117"/>
      <c r="D155" s="117">
        <v>3</v>
      </c>
      <c r="E155" s="118">
        <f t="shared" si="5"/>
        <v>5.55</v>
      </c>
      <c r="F155" s="202"/>
    </row>
    <row r="156" spans="1:6" x14ac:dyDescent="0.2">
      <c r="A156" s="209" t="s">
        <v>254</v>
      </c>
      <c r="B156" s="117">
        <v>1.2</v>
      </c>
      <c r="C156" s="117"/>
      <c r="D156" s="117">
        <v>3</v>
      </c>
      <c r="E156" s="118">
        <f t="shared" si="5"/>
        <v>3.6</v>
      </c>
      <c r="F156" s="202"/>
    </row>
    <row r="157" spans="1:6" x14ac:dyDescent="0.2">
      <c r="A157" s="209" t="s">
        <v>255</v>
      </c>
      <c r="B157" s="117">
        <v>3.5</v>
      </c>
      <c r="C157" s="117"/>
      <c r="D157" s="117">
        <v>3</v>
      </c>
      <c r="E157" s="118">
        <f t="shared" si="5"/>
        <v>10.5</v>
      </c>
      <c r="F157" s="202"/>
    </row>
    <row r="158" spans="1:6" x14ac:dyDescent="0.2">
      <c r="A158" s="209" t="s">
        <v>256</v>
      </c>
      <c r="B158" s="117">
        <v>3</v>
      </c>
      <c r="C158" s="117"/>
      <c r="D158" s="117">
        <v>3</v>
      </c>
      <c r="E158" s="118">
        <f t="shared" si="5"/>
        <v>9</v>
      </c>
      <c r="F158" s="202"/>
    </row>
    <row r="159" spans="1:6" x14ac:dyDescent="0.2">
      <c r="A159" s="209" t="s">
        <v>257</v>
      </c>
      <c r="B159" s="117">
        <v>1.85</v>
      </c>
      <c r="C159" s="117"/>
      <c r="D159" s="117">
        <v>3</v>
      </c>
      <c r="E159" s="118">
        <f t="shared" si="5"/>
        <v>5.55</v>
      </c>
      <c r="F159" s="202"/>
    </row>
    <row r="160" spans="1:6" x14ac:dyDescent="0.2">
      <c r="A160" s="209" t="s">
        <v>258</v>
      </c>
      <c r="B160" s="117">
        <v>1.85</v>
      </c>
      <c r="C160" s="117"/>
      <c r="D160" s="117">
        <v>3</v>
      </c>
      <c r="E160" s="118">
        <f t="shared" si="5"/>
        <v>5.55</v>
      </c>
      <c r="F160" s="202"/>
    </row>
    <row r="161" spans="1:6" x14ac:dyDescent="0.2">
      <c r="A161" s="209" t="s">
        <v>259</v>
      </c>
      <c r="B161" s="117">
        <v>1.77</v>
      </c>
      <c r="C161" s="117"/>
      <c r="D161" s="117">
        <v>3</v>
      </c>
      <c r="E161" s="118">
        <f t="shared" si="5"/>
        <v>5.31</v>
      </c>
      <c r="F161" s="202"/>
    </row>
    <row r="162" spans="1:6" x14ac:dyDescent="0.2">
      <c r="A162" s="209" t="s">
        <v>260</v>
      </c>
      <c r="B162" s="117">
        <v>1.77</v>
      </c>
      <c r="C162" s="117"/>
      <c r="D162" s="117">
        <v>3</v>
      </c>
      <c r="E162" s="118">
        <f t="shared" si="5"/>
        <v>5.31</v>
      </c>
      <c r="F162" s="202"/>
    </row>
    <row r="163" spans="1:6" x14ac:dyDescent="0.2">
      <c r="A163" s="209" t="s">
        <v>261</v>
      </c>
      <c r="B163" s="117">
        <v>1.78</v>
      </c>
      <c r="C163" s="117"/>
      <c r="D163" s="117">
        <v>3</v>
      </c>
      <c r="E163" s="118">
        <f t="shared" si="5"/>
        <v>5.34</v>
      </c>
      <c r="F163" s="202"/>
    </row>
    <row r="164" spans="1:6" x14ac:dyDescent="0.2">
      <c r="A164" s="209" t="s">
        <v>262</v>
      </c>
      <c r="B164" s="117">
        <v>1.78</v>
      </c>
      <c r="C164" s="117"/>
      <c r="D164" s="117">
        <v>3</v>
      </c>
      <c r="E164" s="118">
        <f t="shared" si="5"/>
        <v>5.34</v>
      </c>
      <c r="F164" s="206" t="s">
        <v>127</v>
      </c>
    </row>
    <row r="165" spans="1:6" x14ac:dyDescent="0.2">
      <c r="A165" s="346" t="e">
        <f>B144</f>
        <v>#REF!</v>
      </c>
      <c r="B165" s="347"/>
      <c r="C165" s="347"/>
      <c r="D165" s="347"/>
      <c r="E165" s="122">
        <f>SUM(E146:E164)</f>
        <v>199.5</v>
      </c>
      <c r="F165" s="218" t="s">
        <v>127</v>
      </c>
    </row>
    <row r="166" spans="1:6" x14ac:dyDescent="0.2">
      <c r="A166" s="219"/>
      <c r="B166" s="82"/>
      <c r="C166" s="119"/>
      <c r="D166" s="120"/>
      <c r="E166" s="121"/>
      <c r="F166" s="220"/>
    </row>
    <row r="167" spans="1:6" x14ac:dyDescent="0.2">
      <c r="A167" s="341" t="s">
        <v>158</v>
      </c>
      <c r="B167" s="343" t="e">
        <f>#REF!</f>
        <v>#REF!</v>
      </c>
      <c r="C167" s="344"/>
      <c r="D167" s="344"/>
      <c r="E167" s="344"/>
      <c r="F167" s="345"/>
    </row>
    <row r="168" spans="1:6" ht="22.5" customHeight="1" x14ac:dyDescent="0.2">
      <c r="A168" s="342"/>
      <c r="B168" s="123" t="s">
        <v>264</v>
      </c>
      <c r="C168" s="124" t="s">
        <v>265</v>
      </c>
      <c r="D168" s="73"/>
      <c r="E168" s="113" t="s">
        <v>264</v>
      </c>
      <c r="F168" s="199" t="s">
        <v>162</v>
      </c>
    </row>
    <row r="169" spans="1:6" x14ac:dyDescent="0.2">
      <c r="A169" s="207" t="s">
        <v>263</v>
      </c>
      <c r="B169" s="126">
        <v>5</v>
      </c>
      <c r="C169" s="126">
        <f>0.4+0.2+0.2</f>
        <v>0.8</v>
      </c>
      <c r="D169" s="126"/>
      <c r="E169" s="116">
        <f>B169*C169</f>
        <v>4</v>
      </c>
      <c r="F169" s="221" t="s">
        <v>145</v>
      </c>
    </row>
    <row r="170" spans="1:6" x14ac:dyDescent="0.2">
      <c r="A170" s="209" t="s">
        <v>266</v>
      </c>
      <c r="B170" s="114">
        <v>3</v>
      </c>
      <c r="C170" s="114">
        <f>0.5+0.2+0.2</f>
        <v>0.9</v>
      </c>
      <c r="D170" s="114"/>
      <c r="E170" s="118">
        <f>B170*C170</f>
        <v>2.7</v>
      </c>
      <c r="F170" s="206" t="s">
        <v>145</v>
      </c>
    </row>
    <row r="171" spans="1:6" x14ac:dyDescent="0.2">
      <c r="A171" s="209" t="s">
        <v>267</v>
      </c>
      <c r="B171" s="114">
        <v>1</v>
      </c>
      <c r="C171" s="114">
        <f>2+0.2+0.2</f>
        <v>2.4</v>
      </c>
      <c r="D171" s="114"/>
      <c r="E171" s="118">
        <f>B171*C171</f>
        <v>2.4</v>
      </c>
      <c r="F171" s="206" t="s">
        <v>145</v>
      </c>
    </row>
    <row r="172" spans="1:6" x14ac:dyDescent="0.2">
      <c r="A172" s="209" t="s">
        <v>268</v>
      </c>
      <c r="B172" s="117">
        <v>1</v>
      </c>
      <c r="C172" s="117">
        <f>1.2+0.2+0.2</f>
        <v>1.6</v>
      </c>
      <c r="D172" s="117"/>
      <c r="E172" s="118">
        <f t="shared" ref="E172:E174" si="6">B172*C172</f>
        <v>1.6</v>
      </c>
      <c r="F172" s="206" t="s">
        <v>145</v>
      </c>
    </row>
    <row r="173" spans="1:6" x14ac:dyDescent="0.2">
      <c r="A173" s="215" t="s">
        <v>269</v>
      </c>
      <c r="B173" s="114">
        <v>3</v>
      </c>
      <c r="C173" s="75">
        <f>0.9+0.2+0.2</f>
        <v>1.3</v>
      </c>
      <c r="D173" s="76"/>
      <c r="E173" s="118">
        <f t="shared" si="6"/>
        <v>3.9</v>
      </c>
      <c r="F173" s="206" t="s">
        <v>145</v>
      </c>
    </row>
    <row r="174" spans="1:6" x14ac:dyDescent="0.2">
      <c r="A174" s="215" t="s">
        <v>270</v>
      </c>
      <c r="B174" s="114">
        <v>3</v>
      </c>
      <c r="C174" s="75">
        <f>0.8+0.2+0.2</f>
        <v>1.2</v>
      </c>
      <c r="D174" s="76"/>
      <c r="E174" s="118">
        <f t="shared" si="6"/>
        <v>3.6</v>
      </c>
      <c r="F174" s="206" t="s">
        <v>145</v>
      </c>
    </row>
    <row r="175" spans="1:6" x14ac:dyDescent="0.2">
      <c r="A175" s="348" t="e">
        <f>B167</f>
        <v>#REF!</v>
      </c>
      <c r="B175" s="349"/>
      <c r="C175" s="349"/>
      <c r="D175" s="350"/>
      <c r="E175" s="122">
        <f>SUM(E169:E174)</f>
        <v>18.2</v>
      </c>
      <c r="F175" s="218" t="s">
        <v>145</v>
      </c>
    </row>
    <row r="176" spans="1:6" x14ac:dyDescent="0.2">
      <c r="A176" s="219"/>
      <c r="B176" s="82"/>
      <c r="C176" s="119"/>
      <c r="D176" s="120"/>
      <c r="E176" s="121"/>
      <c r="F176" s="220"/>
    </row>
    <row r="177" spans="1:6" x14ac:dyDescent="0.2">
      <c r="A177" s="341" t="s">
        <v>158</v>
      </c>
      <c r="B177" s="343" t="e">
        <f>#REF!</f>
        <v>#REF!</v>
      </c>
      <c r="C177" s="344"/>
      <c r="D177" s="344"/>
      <c r="E177" s="344"/>
      <c r="F177" s="345"/>
    </row>
    <row r="178" spans="1:6" ht="22.5" x14ac:dyDescent="0.2">
      <c r="A178" s="342"/>
      <c r="B178" s="123" t="s">
        <v>264</v>
      </c>
      <c r="C178" s="124" t="s">
        <v>265</v>
      </c>
      <c r="D178" s="73"/>
      <c r="E178" s="113" t="s">
        <v>264</v>
      </c>
      <c r="F178" s="199" t="s">
        <v>162</v>
      </c>
    </row>
    <row r="179" spans="1:6" x14ac:dyDescent="0.2">
      <c r="A179" s="207" t="s">
        <v>263</v>
      </c>
      <c r="B179" s="126">
        <v>5</v>
      </c>
      <c r="C179" s="126">
        <f>0.4+0.2+0.2</f>
        <v>0.8</v>
      </c>
      <c r="D179" s="126"/>
      <c r="E179" s="116">
        <f>B179*C179</f>
        <v>4</v>
      </c>
      <c r="F179" s="221" t="s">
        <v>145</v>
      </c>
    </row>
    <row r="180" spans="1:6" x14ac:dyDescent="0.2">
      <c r="A180" s="209" t="s">
        <v>266</v>
      </c>
      <c r="B180" s="114">
        <v>3</v>
      </c>
      <c r="C180" s="114">
        <f>0.5+0.2+0.2</f>
        <v>0.9</v>
      </c>
      <c r="D180" s="114"/>
      <c r="E180" s="118">
        <f>B180*C180</f>
        <v>2.7</v>
      </c>
      <c r="F180" s="206" t="s">
        <v>145</v>
      </c>
    </row>
    <row r="181" spans="1:6" x14ac:dyDescent="0.2">
      <c r="A181" s="209" t="s">
        <v>267</v>
      </c>
      <c r="B181" s="114">
        <v>1</v>
      </c>
      <c r="C181" s="114">
        <f>2+0.2+0.2</f>
        <v>2.4</v>
      </c>
      <c r="D181" s="114"/>
      <c r="E181" s="118">
        <f>B181*C181</f>
        <v>2.4</v>
      </c>
      <c r="F181" s="206" t="s">
        <v>145</v>
      </c>
    </row>
    <row r="182" spans="1:6" x14ac:dyDescent="0.2">
      <c r="A182" s="348" t="e">
        <f>B177</f>
        <v>#REF!</v>
      </c>
      <c r="B182" s="349"/>
      <c r="C182" s="349"/>
      <c r="D182" s="350"/>
      <c r="E182" s="122">
        <f>SUM(E179:E181)</f>
        <v>9.1</v>
      </c>
      <c r="F182" s="218" t="s">
        <v>145</v>
      </c>
    </row>
    <row r="183" spans="1:6" x14ac:dyDescent="0.2">
      <c r="A183" s="222"/>
      <c r="B183" s="82"/>
      <c r="C183" s="142"/>
      <c r="D183" s="143"/>
      <c r="E183" s="144"/>
      <c r="F183" s="223"/>
    </row>
    <row r="184" spans="1:6" x14ac:dyDescent="0.2">
      <c r="A184" s="341" t="s">
        <v>158</v>
      </c>
      <c r="B184" s="343" t="e">
        <f>#REF!</f>
        <v>#REF!</v>
      </c>
      <c r="C184" s="344"/>
      <c r="D184" s="344"/>
      <c r="E184" s="344"/>
      <c r="F184" s="345"/>
    </row>
    <row r="185" spans="1:6" x14ac:dyDescent="0.2">
      <c r="A185" s="342"/>
      <c r="B185" s="123"/>
      <c r="C185" s="124"/>
      <c r="D185" s="73"/>
      <c r="E185" s="113" t="s">
        <v>282</v>
      </c>
      <c r="F185" s="199" t="s">
        <v>162</v>
      </c>
    </row>
    <row r="186" spans="1:6" ht="22.5" x14ac:dyDescent="0.2">
      <c r="A186" s="224" t="s">
        <v>342</v>
      </c>
      <c r="B186" s="126"/>
      <c r="C186" s="160"/>
      <c r="D186" s="126"/>
      <c r="E186" s="133">
        <v>50</v>
      </c>
      <c r="F186" s="221" t="s">
        <v>127</v>
      </c>
    </row>
    <row r="187" spans="1:6" x14ac:dyDescent="0.2">
      <c r="A187" s="209" t="s">
        <v>290</v>
      </c>
      <c r="B187" s="114"/>
      <c r="C187" s="157"/>
      <c r="D187" s="114"/>
      <c r="E187" s="134">
        <v>10.85</v>
      </c>
      <c r="F187" s="206" t="s">
        <v>127</v>
      </c>
    </row>
    <row r="188" spans="1:6" ht="22.5" x14ac:dyDescent="0.2">
      <c r="A188" s="209" t="s">
        <v>291</v>
      </c>
      <c r="B188" s="114"/>
      <c r="C188" s="157"/>
      <c r="D188" s="114"/>
      <c r="E188" s="134">
        <v>9.4700000000000006</v>
      </c>
      <c r="F188" s="206" t="s">
        <v>127</v>
      </c>
    </row>
    <row r="189" spans="1:6" x14ac:dyDescent="0.2">
      <c r="A189" s="209" t="s">
        <v>274</v>
      </c>
      <c r="B189" s="114"/>
      <c r="C189" s="157"/>
      <c r="D189" s="114"/>
      <c r="E189" s="134">
        <v>2.04</v>
      </c>
      <c r="F189" s="206" t="s">
        <v>127</v>
      </c>
    </row>
    <row r="190" spans="1:6" x14ac:dyDescent="0.2">
      <c r="A190" s="209" t="s">
        <v>275</v>
      </c>
      <c r="B190" s="114"/>
      <c r="C190" s="114"/>
      <c r="D190" s="114"/>
      <c r="E190" s="135">
        <v>3.05</v>
      </c>
      <c r="F190" s="206" t="s">
        <v>127</v>
      </c>
    </row>
    <row r="191" spans="1:6" x14ac:dyDescent="0.2">
      <c r="A191" s="209" t="s">
        <v>298</v>
      </c>
      <c r="B191" s="114"/>
      <c r="C191" s="114"/>
      <c r="D191" s="114"/>
      <c r="E191" s="135">
        <v>8.14</v>
      </c>
      <c r="F191" s="206"/>
    </row>
    <row r="192" spans="1:6" x14ac:dyDescent="0.2">
      <c r="A192" s="209" t="s">
        <v>343</v>
      </c>
      <c r="B192" s="114"/>
      <c r="C192" s="114"/>
      <c r="D192" s="114"/>
      <c r="E192" s="135">
        <v>3.28</v>
      </c>
      <c r="F192" s="206"/>
    </row>
    <row r="193" spans="1:6" x14ac:dyDescent="0.2">
      <c r="A193" s="209" t="s">
        <v>344</v>
      </c>
      <c r="B193" s="114"/>
      <c r="C193" s="114"/>
      <c r="D193" s="114"/>
      <c r="E193" s="134">
        <v>3.28</v>
      </c>
      <c r="F193" s="206" t="s">
        <v>127</v>
      </c>
    </row>
    <row r="194" spans="1:6" x14ac:dyDescent="0.2">
      <c r="A194" s="209"/>
      <c r="B194" s="114"/>
      <c r="C194" s="114"/>
      <c r="D194" s="114"/>
      <c r="E194" s="118"/>
      <c r="F194" s="206" t="s">
        <v>127</v>
      </c>
    </row>
    <row r="195" spans="1:6" x14ac:dyDescent="0.2">
      <c r="A195" s="348" t="e">
        <f>B184</f>
        <v>#REF!</v>
      </c>
      <c r="B195" s="349"/>
      <c r="C195" s="349"/>
      <c r="D195" s="350"/>
      <c r="E195" s="122">
        <f>SUM(E186:E194)</f>
        <v>90.11</v>
      </c>
      <c r="F195" s="218" t="s">
        <v>145</v>
      </c>
    </row>
    <row r="196" spans="1:6" x14ac:dyDescent="0.2">
      <c r="A196" s="222"/>
      <c r="B196" s="82"/>
      <c r="C196" s="142"/>
      <c r="D196" s="143"/>
      <c r="E196" s="144"/>
      <c r="F196" s="223"/>
    </row>
    <row r="197" spans="1:6" x14ac:dyDescent="0.2">
      <c r="A197" s="341" t="s">
        <v>158</v>
      </c>
      <c r="B197" s="343" t="e">
        <f>#REF!</f>
        <v>#REF!</v>
      </c>
      <c r="C197" s="344"/>
      <c r="D197" s="344"/>
      <c r="E197" s="344"/>
      <c r="F197" s="345"/>
    </row>
    <row r="198" spans="1:6" x14ac:dyDescent="0.2">
      <c r="A198" s="342"/>
      <c r="B198" s="123"/>
      <c r="C198" s="124"/>
      <c r="D198" s="73"/>
      <c r="E198" s="113" t="s">
        <v>264</v>
      </c>
      <c r="F198" s="199" t="s">
        <v>162</v>
      </c>
    </row>
    <row r="199" spans="1:6" x14ac:dyDescent="0.2">
      <c r="A199" s="207" t="s">
        <v>367</v>
      </c>
      <c r="B199" s="126"/>
      <c r="C199" s="126"/>
      <c r="D199" s="126"/>
      <c r="E199" s="116">
        <v>3</v>
      </c>
      <c r="F199" s="221"/>
    </row>
    <row r="200" spans="1:6" x14ac:dyDescent="0.2">
      <c r="A200" s="225"/>
      <c r="B200" s="145"/>
      <c r="C200" s="145"/>
      <c r="D200" s="146"/>
      <c r="E200" s="147"/>
      <c r="F200" s="226"/>
    </row>
    <row r="201" spans="1:6" x14ac:dyDescent="0.2">
      <c r="A201" s="348"/>
      <c r="B201" s="349"/>
      <c r="C201" s="349"/>
      <c r="D201" s="350"/>
      <c r="E201" s="122">
        <f>SUM(E199:E199)</f>
        <v>3</v>
      </c>
      <c r="F201" s="218" t="s">
        <v>126</v>
      </c>
    </row>
    <row r="202" spans="1:6" x14ac:dyDescent="0.2">
      <c r="A202" s="212"/>
      <c r="B202" s="82"/>
      <c r="C202" s="190"/>
      <c r="D202" s="191"/>
      <c r="E202" s="111"/>
      <c r="F202" s="202"/>
    </row>
    <row r="203" spans="1:6" ht="34.5" customHeight="1" x14ac:dyDescent="0.2">
      <c r="A203" s="341" t="s">
        <v>158</v>
      </c>
      <c r="B203" s="343" t="e">
        <f>#REF!</f>
        <v>#REF!</v>
      </c>
      <c r="C203" s="344"/>
      <c r="D203" s="344"/>
      <c r="E203" s="344"/>
      <c r="F203" s="345"/>
    </row>
    <row r="204" spans="1:6" x14ac:dyDescent="0.2">
      <c r="A204" s="342"/>
      <c r="B204" s="123"/>
      <c r="C204" s="124"/>
      <c r="D204" s="73"/>
      <c r="E204" s="113" t="s">
        <v>264</v>
      </c>
      <c r="F204" s="199" t="s">
        <v>162</v>
      </c>
    </row>
    <row r="205" spans="1:6" x14ac:dyDescent="0.2">
      <c r="A205" s="207" t="s">
        <v>161</v>
      </c>
      <c r="B205" s="126"/>
      <c r="C205" s="126"/>
      <c r="D205" s="126"/>
      <c r="E205" s="116">
        <v>126.36</v>
      </c>
      <c r="F205" s="221"/>
    </row>
    <row r="206" spans="1:6" x14ac:dyDescent="0.2">
      <c r="A206" s="225"/>
      <c r="B206" s="145"/>
      <c r="C206" s="145"/>
      <c r="D206" s="146"/>
      <c r="E206" s="147"/>
      <c r="F206" s="226"/>
    </row>
    <row r="207" spans="1:6" x14ac:dyDescent="0.2">
      <c r="A207" s="348"/>
      <c r="B207" s="349"/>
      <c r="C207" s="349"/>
      <c r="D207" s="350"/>
      <c r="E207" s="122">
        <f>SUM(E205:E205)</f>
        <v>126.36</v>
      </c>
      <c r="F207" s="218" t="s">
        <v>127</v>
      </c>
    </row>
    <row r="208" spans="1:6" x14ac:dyDescent="0.2">
      <c r="A208" s="203"/>
      <c r="B208" s="82"/>
      <c r="C208" s="82"/>
      <c r="D208" s="82"/>
      <c r="E208" s="112"/>
      <c r="F208" s="204"/>
    </row>
    <row r="209" spans="1:6" x14ac:dyDescent="0.2">
      <c r="A209" s="341" t="s">
        <v>158</v>
      </c>
      <c r="B209" s="343" t="e">
        <f>#REF!</f>
        <v>#REF!</v>
      </c>
      <c r="C209" s="344"/>
      <c r="D209" s="344"/>
      <c r="E209" s="344"/>
      <c r="F209" s="345"/>
    </row>
    <row r="210" spans="1:6" x14ac:dyDescent="0.2">
      <c r="A210" s="342"/>
      <c r="B210" s="123"/>
      <c r="C210" s="124"/>
      <c r="D210" s="73"/>
      <c r="E210" s="113" t="s">
        <v>264</v>
      </c>
      <c r="F210" s="199" t="s">
        <v>162</v>
      </c>
    </row>
    <row r="211" spans="1:6" x14ac:dyDescent="0.2">
      <c r="A211" s="207" t="s">
        <v>161</v>
      </c>
      <c r="B211" s="126"/>
      <c r="C211" s="126"/>
      <c r="D211" s="126"/>
      <c r="E211" s="116">
        <v>126.36</v>
      </c>
      <c r="F211" s="221"/>
    </row>
    <row r="212" spans="1:6" x14ac:dyDescent="0.2">
      <c r="A212" s="225"/>
      <c r="B212" s="145"/>
      <c r="C212" s="145"/>
      <c r="D212" s="146"/>
      <c r="E212" s="147"/>
      <c r="F212" s="226"/>
    </row>
    <row r="213" spans="1:6" x14ac:dyDescent="0.2">
      <c r="A213" s="348"/>
      <c r="B213" s="349"/>
      <c r="C213" s="349"/>
      <c r="D213" s="350"/>
      <c r="E213" s="122">
        <f>SUM(E211:E211)</f>
        <v>126.36</v>
      </c>
      <c r="F213" s="218" t="s">
        <v>127</v>
      </c>
    </row>
    <row r="214" spans="1:6" x14ac:dyDescent="0.2">
      <c r="A214" s="203"/>
      <c r="B214" s="136"/>
      <c r="C214" s="136"/>
      <c r="D214" s="136"/>
      <c r="E214" s="137"/>
      <c r="F214" s="227"/>
    </row>
    <row r="215" spans="1:6" x14ac:dyDescent="0.2">
      <c r="A215" s="341" t="s">
        <v>158</v>
      </c>
      <c r="B215" s="343" t="e">
        <f>#REF!</f>
        <v>#REF!</v>
      </c>
      <c r="C215" s="344"/>
      <c r="D215" s="344"/>
      <c r="E215" s="344"/>
      <c r="F215" s="345"/>
    </row>
    <row r="216" spans="1:6" x14ac:dyDescent="0.2">
      <c r="A216" s="342"/>
      <c r="B216" s="73" t="s">
        <v>147</v>
      </c>
      <c r="C216" s="73" t="s">
        <v>159</v>
      </c>
      <c r="D216" s="73" t="s">
        <v>160</v>
      </c>
      <c r="E216" s="113" t="s">
        <v>126</v>
      </c>
      <c r="F216" s="199" t="s">
        <v>162</v>
      </c>
    </row>
    <row r="217" spans="1:6" x14ac:dyDescent="0.2">
      <c r="A217" s="207" t="s">
        <v>244</v>
      </c>
      <c r="B217" s="115">
        <v>14</v>
      </c>
      <c r="C217" s="115"/>
      <c r="D217" s="115">
        <v>3</v>
      </c>
      <c r="E217" s="116">
        <f>B217*D217</f>
        <v>42</v>
      </c>
      <c r="F217" s="208"/>
    </row>
    <row r="218" spans="1:6" x14ac:dyDescent="0.2">
      <c r="A218" s="209" t="s">
        <v>245</v>
      </c>
      <c r="B218" s="117">
        <v>3.3</v>
      </c>
      <c r="C218" s="117"/>
      <c r="D218" s="117">
        <v>3</v>
      </c>
      <c r="E218" s="118">
        <f t="shared" ref="E218:E235" si="7">B218*D218</f>
        <v>9.9</v>
      </c>
      <c r="F218" s="210"/>
    </row>
    <row r="219" spans="1:6" x14ac:dyDescent="0.2">
      <c r="A219" s="209" t="s">
        <v>246</v>
      </c>
      <c r="B219" s="117">
        <v>3.4</v>
      </c>
      <c r="C219" s="117"/>
      <c r="D219" s="117">
        <v>3</v>
      </c>
      <c r="E219" s="118">
        <f t="shared" si="7"/>
        <v>10.199999999999999</v>
      </c>
      <c r="F219" s="210"/>
    </row>
    <row r="220" spans="1:6" x14ac:dyDescent="0.2">
      <c r="A220" s="209" t="s">
        <v>247</v>
      </c>
      <c r="B220" s="117">
        <v>2.15</v>
      </c>
      <c r="C220" s="117"/>
      <c r="D220" s="117">
        <v>3</v>
      </c>
      <c r="E220" s="118">
        <f t="shared" si="7"/>
        <v>6.45</v>
      </c>
      <c r="F220" s="210"/>
    </row>
    <row r="221" spans="1:6" x14ac:dyDescent="0.2">
      <c r="A221" s="209" t="s">
        <v>248</v>
      </c>
      <c r="B221" s="117">
        <v>3.2</v>
      </c>
      <c r="C221" s="117"/>
      <c r="D221" s="117">
        <v>3</v>
      </c>
      <c r="E221" s="118">
        <f t="shared" si="7"/>
        <v>9.6</v>
      </c>
      <c r="F221" s="201"/>
    </row>
    <row r="222" spans="1:6" x14ac:dyDescent="0.2">
      <c r="A222" s="209" t="s">
        <v>249</v>
      </c>
      <c r="B222" s="117">
        <v>7.6</v>
      </c>
      <c r="C222" s="117"/>
      <c r="D222" s="117">
        <v>3</v>
      </c>
      <c r="E222" s="118">
        <f t="shared" si="7"/>
        <v>22.8</v>
      </c>
      <c r="F222" s="211"/>
    </row>
    <row r="223" spans="1:6" x14ac:dyDescent="0.2">
      <c r="A223" s="209" t="s">
        <v>250</v>
      </c>
      <c r="B223" s="117">
        <v>2.15</v>
      </c>
      <c r="C223" s="117"/>
      <c r="D223" s="117">
        <v>3</v>
      </c>
      <c r="E223" s="118">
        <f t="shared" si="7"/>
        <v>6.45</v>
      </c>
      <c r="F223" s="211"/>
    </row>
    <row r="224" spans="1:6" x14ac:dyDescent="0.2">
      <c r="A224" s="209" t="s">
        <v>251</v>
      </c>
      <c r="B224" s="117">
        <v>6.85</v>
      </c>
      <c r="C224" s="117"/>
      <c r="D224" s="117">
        <v>3</v>
      </c>
      <c r="E224" s="118">
        <f t="shared" si="7"/>
        <v>20.55</v>
      </c>
      <c r="F224" s="202"/>
    </row>
    <row r="225" spans="1:6" x14ac:dyDescent="0.2">
      <c r="A225" s="209" t="s">
        <v>252</v>
      </c>
      <c r="B225" s="117">
        <v>3.5</v>
      </c>
      <c r="C225" s="117"/>
      <c r="D225" s="117">
        <v>3</v>
      </c>
      <c r="E225" s="118">
        <f t="shared" si="7"/>
        <v>10.5</v>
      </c>
      <c r="F225" s="202"/>
    </row>
    <row r="226" spans="1:6" x14ac:dyDescent="0.2">
      <c r="A226" s="209" t="s">
        <v>253</v>
      </c>
      <c r="B226" s="117">
        <v>1.85</v>
      </c>
      <c r="C226" s="117"/>
      <c r="D226" s="117">
        <v>3</v>
      </c>
      <c r="E226" s="118">
        <f t="shared" si="7"/>
        <v>5.55</v>
      </c>
      <c r="F226" s="202"/>
    </row>
    <row r="227" spans="1:6" x14ac:dyDescent="0.2">
      <c r="A227" s="209" t="s">
        <v>254</v>
      </c>
      <c r="B227" s="117">
        <v>1.2</v>
      </c>
      <c r="C227" s="117"/>
      <c r="D227" s="117">
        <v>3</v>
      </c>
      <c r="E227" s="118">
        <f t="shared" si="7"/>
        <v>3.6</v>
      </c>
      <c r="F227" s="202"/>
    </row>
    <row r="228" spans="1:6" x14ac:dyDescent="0.2">
      <c r="A228" s="209" t="s">
        <v>255</v>
      </c>
      <c r="B228" s="117">
        <v>3.5</v>
      </c>
      <c r="C228" s="117"/>
      <c r="D228" s="117">
        <v>3</v>
      </c>
      <c r="E228" s="118">
        <f t="shared" si="7"/>
        <v>10.5</v>
      </c>
      <c r="F228" s="202"/>
    </row>
    <row r="229" spans="1:6" x14ac:dyDescent="0.2">
      <c r="A229" s="209" t="s">
        <v>256</v>
      </c>
      <c r="B229" s="117">
        <v>3</v>
      </c>
      <c r="C229" s="117"/>
      <c r="D229" s="117">
        <v>3</v>
      </c>
      <c r="E229" s="118">
        <f t="shared" si="7"/>
        <v>9</v>
      </c>
      <c r="F229" s="202"/>
    </row>
    <row r="230" spans="1:6" x14ac:dyDescent="0.2">
      <c r="A230" s="209" t="s">
        <v>257</v>
      </c>
      <c r="B230" s="117">
        <v>1.85</v>
      </c>
      <c r="C230" s="117"/>
      <c r="D230" s="117">
        <v>3</v>
      </c>
      <c r="E230" s="118">
        <f t="shared" si="7"/>
        <v>5.55</v>
      </c>
      <c r="F230" s="202"/>
    </row>
    <row r="231" spans="1:6" x14ac:dyDescent="0.2">
      <c r="A231" s="209" t="s">
        <v>258</v>
      </c>
      <c r="B231" s="117">
        <v>1.85</v>
      </c>
      <c r="C231" s="117"/>
      <c r="D231" s="117">
        <v>3</v>
      </c>
      <c r="E231" s="118">
        <f t="shared" si="7"/>
        <v>5.55</v>
      </c>
      <c r="F231" s="202"/>
    </row>
    <row r="232" spans="1:6" x14ac:dyDescent="0.2">
      <c r="A232" s="209" t="s">
        <v>259</v>
      </c>
      <c r="B232" s="117">
        <v>1.77</v>
      </c>
      <c r="C232" s="117"/>
      <c r="D232" s="117">
        <v>3</v>
      </c>
      <c r="E232" s="118">
        <f t="shared" si="7"/>
        <v>5.31</v>
      </c>
      <c r="F232" s="202"/>
    </row>
    <row r="233" spans="1:6" x14ac:dyDescent="0.2">
      <c r="A233" s="209" t="s">
        <v>260</v>
      </c>
      <c r="B233" s="117">
        <v>1.77</v>
      </c>
      <c r="C233" s="117"/>
      <c r="D233" s="117">
        <v>3</v>
      </c>
      <c r="E233" s="118">
        <f t="shared" si="7"/>
        <v>5.31</v>
      </c>
      <c r="F233" s="202"/>
    </row>
    <row r="234" spans="1:6" x14ac:dyDescent="0.2">
      <c r="A234" s="209" t="s">
        <v>261</v>
      </c>
      <c r="B234" s="117">
        <v>1.78</v>
      </c>
      <c r="C234" s="117"/>
      <c r="D234" s="117">
        <v>3</v>
      </c>
      <c r="E234" s="118">
        <f t="shared" si="7"/>
        <v>5.34</v>
      </c>
      <c r="F234" s="202"/>
    </row>
    <row r="235" spans="1:6" x14ac:dyDescent="0.2">
      <c r="A235" s="209" t="s">
        <v>262</v>
      </c>
      <c r="B235" s="117">
        <v>1.78</v>
      </c>
      <c r="C235" s="117"/>
      <c r="D235" s="117">
        <v>3</v>
      </c>
      <c r="E235" s="118">
        <f t="shared" si="7"/>
        <v>5.34</v>
      </c>
      <c r="F235" s="206" t="s">
        <v>127</v>
      </c>
    </row>
    <row r="236" spans="1:6" x14ac:dyDescent="0.2">
      <c r="A236" s="357" t="e">
        <f>B215</f>
        <v>#REF!</v>
      </c>
      <c r="B236" s="358"/>
      <c r="C236" s="358"/>
      <c r="D236" s="358"/>
      <c r="E236" s="111">
        <f>SUM(E217:E235)</f>
        <v>199.5</v>
      </c>
      <c r="F236" s="202" t="s">
        <v>127</v>
      </c>
    </row>
    <row r="237" spans="1:6" x14ac:dyDescent="0.2">
      <c r="A237" s="359" t="s">
        <v>273</v>
      </c>
      <c r="B237" s="360"/>
      <c r="C237" s="360"/>
      <c r="D237" s="360"/>
      <c r="E237" s="128">
        <f>E236*2</f>
        <v>399</v>
      </c>
      <c r="F237" s="228" t="s">
        <v>127</v>
      </c>
    </row>
    <row r="238" spans="1:6" x14ac:dyDescent="0.2">
      <c r="A238" s="203"/>
      <c r="B238" s="82"/>
      <c r="C238" s="82"/>
      <c r="D238" s="129"/>
      <c r="E238" s="130"/>
      <c r="F238" s="229"/>
    </row>
    <row r="239" spans="1:6" x14ac:dyDescent="0.2">
      <c r="A239" s="341" t="s">
        <v>158</v>
      </c>
      <c r="B239" s="343" t="e">
        <f>#REF!</f>
        <v>#REF!</v>
      </c>
      <c r="C239" s="344"/>
      <c r="D239" s="344"/>
      <c r="E239" s="344"/>
      <c r="F239" s="345"/>
    </row>
    <row r="240" spans="1:6" x14ac:dyDescent="0.2">
      <c r="A240" s="342"/>
      <c r="B240" s="73" t="s">
        <v>147</v>
      </c>
      <c r="C240" s="73" t="s">
        <v>159</v>
      </c>
      <c r="D240" s="73" t="s">
        <v>160</v>
      </c>
      <c r="E240" s="113" t="s">
        <v>126</v>
      </c>
      <c r="F240" s="199" t="s">
        <v>162</v>
      </c>
    </row>
    <row r="241" spans="1:6" x14ac:dyDescent="0.2">
      <c r="A241" s="230" t="s">
        <v>274</v>
      </c>
      <c r="B241" s="115">
        <f>1.85+1.85+1.1+1.1</f>
        <v>5.9</v>
      </c>
      <c r="C241" s="115"/>
      <c r="D241" s="115">
        <v>1.5</v>
      </c>
      <c r="E241" s="116">
        <f>B241*D241</f>
        <v>8.85</v>
      </c>
      <c r="F241" s="208"/>
    </row>
    <row r="242" spans="1:6" x14ac:dyDescent="0.2">
      <c r="A242" s="231" t="s">
        <v>275</v>
      </c>
      <c r="B242" s="117">
        <f>1.65+1.65+1.85+1.85</f>
        <v>7</v>
      </c>
      <c r="C242" s="117"/>
      <c r="D242" s="117">
        <v>1.5</v>
      </c>
      <c r="E242" s="118">
        <f>B242*D242</f>
        <v>10.5</v>
      </c>
      <c r="F242" s="210"/>
    </row>
    <row r="243" spans="1:6" x14ac:dyDescent="0.2">
      <c r="A243" s="231" t="s">
        <v>276</v>
      </c>
      <c r="B243" s="117">
        <f>1.85+1.85+1.77+1.77</f>
        <v>7.24</v>
      </c>
      <c r="C243" s="117"/>
      <c r="D243" s="117">
        <v>1.5</v>
      </c>
      <c r="E243" s="118">
        <f>B243*D243</f>
        <v>10.86</v>
      </c>
      <c r="F243" s="210"/>
    </row>
    <row r="244" spans="1:6" x14ac:dyDescent="0.2">
      <c r="A244" s="231" t="s">
        <v>277</v>
      </c>
      <c r="B244" s="117">
        <f>1.78+1.78+1.85+1.85</f>
        <v>7.26</v>
      </c>
      <c r="C244" s="117"/>
      <c r="D244" s="117">
        <v>1.5</v>
      </c>
      <c r="E244" s="118">
        <f>B244*D244</f>
        <v>10.89</v>
      </c>
      <c r="F244" s="210"/>
    </row>
    <row r="245" spans="1:6" x14ac:dyDescent="0.2">
      <c r="A245" s="346" t="e">
        <f>B239</f>
        <v>#REF!</v>
      </c>
      <c r="B245" s="347"/>
      <c r="C245" s="347"/>
      <c r="D245" s="347"/>
      <c r="E245" s="122">
        <f>SUM(E241:E244)</f>
        <v>41.1</v>
      </c>
      <c r="F245" s="218" t="s">
        <v>127</v>
      </c>
    </row>
    <row r="246" spans="1:6" x14ac:dyDescent="0.2">
      <c r="A246" s="203"/>
      <c r="B246" s="82"/>
      <c r="C246" s="82"/>
      <c r="D246" s="129"/>
      <c r="E246" s="130"/>
      <c r="F246" s="229"/>
    </row>
    <row r="247" spans="1:6" x14ac:dyDescent="0.2">
      <c r="A247" s="341" t="s">
        <v>158</v>
      </c>
      <c r="B247" s="343" t="e">
        <f>#REF!</f>
        <v>#REF!</v>
      </c>
      <c r="C247" s="344"/>
      <c r="D247" s="344"/>
      <c r="E247" s="344"/>
      <c r="F247" s="345"/>
    </row>
    <row r="248" spans="1:6" x14ac:dyDescent="0.2">
      <c r="A248" s="342"/>
      <c r="B248" s="73" t="s">
        <v>147</v>
      </c>
      <c r="C248" s="73" t="s">
        <v>159</v>
      </c>
      <c r="D248" s="73" t="s">
        <v>160</v>
      </c>
      <c r="E248" s="113" t="s">
        <v>126</v>
      </c>
      <c r="F248" s="199" t="s">
        <v>162</v>
      </c>
    </row>
    <row r="249" spans="1:6" x14ac:dyDescent="0.2">
      <c r="A249" s="230" t="s">
        <v>279</v>
      </c>
      <c r="B249" s="115"/>
      <c r="C249" s="115"/>
      <c r="D249" s="115"/>
      <c r="E249" s="131">
        <f>E237</f>
        <v>399</v>
      </c>
      <c r="F249" s="208"/>
    </row>
    <row r="250" spans="1:6" ht="22.5" x14ac:dyDescent="0.2">
      <c r="A250" s="231" t="s">
        <v>280</v>
      </c>
      <c r="B250" s="117"/>
      <c r="C250" s="117"/>
      <c r="D250" s="117"/>
      <c r="E250" s="132">
        <f>E245</f>
        <v>41.1</v>
      </c>
      <c r="F250" s="210"/>
    </row>
    <row r="251" spans="1:6" x14ac:dyDescent="0.2">
      <c r="A251" s="231"/>
      <c r="B251" s="117"/>
      <c r="C251" s="117"/>
      <c r="D251" s="117"/>
      <c r="E251" s="118"/>
      <c r="F251" s="210"/>
    </row>
    <row r="252" spans="1:6" x14ac:dyDescent="0.2">
      <c r="A252" s="346" t="e">
        <f>B247</f>
        <v>#REF!</v>
      </c>
      <c r="B252" s="347"/>
      <c r="C252" s="347"/>
      <c r="D252" s="347"/>
      <c r="E252" s="122">
        <f>E249-E250</f>
        <v>357.9</v>
      </c>
      <c r="F252" s="218" t="s">
        <v>127</v>
      </c>
    </row>
    <row r="253" spans="1:6" x14ac:dyDescent="0.2">
      <c r="A253" s="203"/>
      <c r="B253" s="82"/>
      <c r="C253" s="82"/>
      <c r="D253" s="129"/>
      <c r="E253" s="130"/>
      <c r="F253" s="229"/>
    </row>
    <row r="254" spans="1:6" x14ac:dyDescent="0.2">
      <c r="A254" s="341" t="s">
        <v>158</v>
      </c>
      <c r="B254" s="343" t="e">
        <f>#REF!</f>
        <v>#REF!</v>
      </c>
      <c r="C254" s="344"/>
      <c r="D254" s="344"/>
      <c r="E254" s="344"/>
      <c r="F254" s="345"/>
    </row>
    <row r="255" spans="1:6" x14ac:dyDescent="0.2">
      <c r="A255" s="342"/>
      <c r="B255" s="73" t="s">
        <v>147</v>
      </c>
      <c r="C255" s="73" t="s">
        <v>159</v>
      </c>
      <c r="D255" s="73" t="s">
        <v>160</v>
      </c>
      <c r="E255" s="113" t="s">
        <v>126</v>
      </c>
      <c r="F255" s="199" t="s">
        <v>162</v>
      </c>
    </row>
    <row r="256" spans="1:6" x14ac:dyDescent="0.2">
      <c r="A256" s="230" t="s">
        <v>274</v>
      </c>
      <c r="B256" s="115">
        <f>1.85+1.85+1.1+1.1</f>
        <v>5.9</v>
      </c>
      <c r="C256" s="115"/>
      <c r="D256" s="115">
        <v>1.5</v>
      </c>
      <c r="E256" s="116">
        <f>B256*D256</f>
        <v>8.85</v>
      </c>
      <c r="F256" s="208"/>
    </row>
    <row r="257" spans="1:6" x14ac:dyDescent="0.2">
      <c r="A257" s="231" t="s">
        <v>275</v>
      </c>
      <c r="B257" s="117">
        <f>1.65+1.65+1.85+1.85</f>
        <v>7</v>
      </c>
      <c r="C257" s="117"/>
      <c r="D257" s="117">
        <v>1.5</v>
      </c>
      <c r="E257" s="118">
        <f>B257*D257</f>
        <v>10.5</v>
      </c>
      <c r="F257" s="210"/>
    </row>
    <row r="258" spans="1:6" x14ac:dyDescent="0.2">
      <c r="A258" s="231" t="s">
        <v>276</v>
      </c>
      <c r="B258" s="117">
        <f>1.85+1.85+1.77+1.77</f>
        <v>7.24</v>
      </c>
      <c r="C258" s="117"/>
      <c r="D258" s="117">
        <v>1.5</v>
      </c>
      <c r="E258" s="118">
        <f>B258*D258</f>
        <v>10.86</v>
      </c>
      <c r="F258" s="210"/>
    </row>
    <row r="259" spans="1:6" x14ac:dyDescent="0.2">
      <c r="A259" s="231" t="s">
        <v>277</v>
      </c>
      <c r="B259" s="117">
        <f>1.78+1.78+1.85+1.85</f>
        <v>7.26</v>
      </c>
      <c r="C259" s="117"/>
      <c r="D259" s="117">
        <v>1.5</v>
      </c>
      <c r="E259" s="118">
        <f>B259*D259</f>
        <v>10.89</v>
      </c>
      <c r="F259" s="210"/>
    </row>
    <row r="260" spans="1:6" x14ac:dyDescent="0.2">
      <c r="A260" s="346" t="e">
        <f>B254</f>
        <v>#REF!</v>
      </c>
      <c r="B260" s="347"/>
      <c r="C260" s="347"/>
      <c r="D260" s="347"/>
      <c r="E260" s="122">
        <f>SUM(E256:E259)</f>
        <v>41.1</v>
      </c>
      <c r="F260" s="218" t="s">
        <v>127</v>
      </c>
    </row>
    <row r="261" spans="1:6" x14ac:dyDescent="0.2">
      <c r="A261" s="203"/>
      <c r="B261" s="82"/>
      <c r="C261" s="82"/>
      <c r="D261" s="129"/>
      <c r="E261" s="130"/>
      <c r="F261" s="229"/>
    </row>
    <row r="262" spans="1:6" x14ac:dyDescent="0.2">
      <c r="A262" s="341" t="s">
        <v>158</v>
      </c>
      <c r="B262" s="343" t="e">
        <f>#REF!</f>
        <v>#REF!</v>
      </c>
      <c r="C262" s="344"/>
      <c r="D262" s="344"/>
      <c r="E262" s="344"/>
      <c r="F262" s="345"/>
    </row>
    <row r="263" spans="1:6" x14ac:dyDescent="0.2">
      <c r="A263" s="342"/>
      <c r="B263" s="73" t="s">
        <v>147</v>
      </c>
      <c r="C263" s="73" t="s">
        <v>159</v>
      </c>
      <c r="D263" s="73" t="s">
        <v>160</v>
      </c>
      <c r="E263" s="113" t="s">
        <v>126</v>
      </c>
      <c r="F263" s="199" t="s">
        <v>162</v>
      </c>
    </row>
    <row r="264" spans="1:6" x14ac:dyDescent="0.2">
      <c r="A264" s="230"/>
      <c r="B264" s="115">
        <v>7.15</v>
      </c>
      <c r="C264" s="115">
        <v>14</v>
      </c>
      <c r="D264" s="115"/>
      <c r="E264" s="131">
        <f>B264*C264</f>
        <v>100.1</v>
      </c>
      <c r="F264" s="208"/>
    </row>
    <row r="265" spans="1:6" x14ac:dyDescent="0.2">
      <c r="A265" s="231"/>
      <c r="B265" s="117"/>
      <c r="C265" s="117"/>
      <c r="D265" s="117"/>
      <c r="E265" s="118"/>
      <c r="F265" s="210"/>
    </row>
    <row r="266" spans="1:6" x14ac:dyDescent="0.2">
      <c r="A266" s="346" t="e">
        <f>B262</f>
        <v>#REF!</v>
      </c>
      <c r="B266" s="347"/>
      <c r="C266" s="347"/>
      <c r="D266" s="347"/>
      <c r="E266" s="122">
        <f>SUM(E264)</f>
        <v>100.1</v>
      </c>
      <c r="F266" s="218" t="s">
        <v>127</v>
      </c>
    </row>
    <row r="267" spans="1:6" x14ac:dyDescent="0.2">
      <c r="A267" s="203"/>
      <c r="B267" s="82"/>
      <c r="C267" s="82"/>
      <c r="D267" s="129"/>
      <c r="E267" s="130"/>
      <c r="F267" s="229"/>
    </row>
    <row r="268" spans="1:6" x14ac:dyDescent="0.2">
      <c r="A268" s="341" t="s">
        <v>158</v>
      </c>
      <c r="B268" s="343" t="e">
        <f>#REF!</f>
        <v>#REF!</v>
      </c>
      <c r="C268" s="344"/>
      <c r="D268" s="344"/>
      <c r="E268" s="344"/>
      <c r="F268" s="345"/>
    </row>
    <row r="269" spans="1:6" x14ac:dyDescent="0.2">
      <c r="A269" s="342"/>
      <c r="B269" s="73" t="s">
        <v>147</v>
      </c>
      <c r="C269" s="73" t="s">
        <v>159</v>
      </c>
      <c r="D269" s="73" t="s">
        <v>160</v>
      </c>
      <c r="E269" s="113" t="s">
        <v>282</v>
      </c>
      <c r="F269" s="199" t="s">
        <v>162</v>
      </c>
    </row>
    <row r="270" spans="1:6" ht="22.5" x14ac:dyDescent="0.2">
      <c r="A270" s="230" t="s">
        <v>284</v>
      </c>
      <c r="B270" s="115"/>
      <c r="C270" s="115"/>
      <c r="D270" s="115"/>
      <c r="E270" s="133">
        <v>50</v>
      </c>
      <c r="F270" s="208"/>
    </row>
    <row r="271" spans="1:6" x14ac:dyDescent="0.2">
      <c r="A271" s="231" t="s">
        <v>283</v>
      </c>
      <c r="B271" s="117"/>
      <c r="C271" s="117"/>
      <c r="D271" s="117"/>
      <c r="E271" s="134">
        <v>10.85</v>
      </c>
      <c r="F271" s="210"/>
    </row>
    <row r="272" spans="1:6" ht="22.5" x14ac:dyDescent="0.2">
      <c r="A272" s="231" t="s">
        <v>285</v>
      </c>
      <c r="B272" s="117"/>
      <c r="C272" s="117"/>
      <c r="D272" s="117"/>
      <c r="E272" s="134">
        <v>9.4700000000000006</v>
      </c>
      <c r="F272" s="210"/>
    </row>
    <row r="273" spans="1:6" x14ac:dyDescent="0.2">
      <c r="A273" s="231" t="s">
        <v>274</v>
      </c>
      <c r="B273" s="117"/>
      <c r="C273" s="117"/>
      <c r="D273" s="117"/>
      <c r="E273" s="134">
        <v>2.0299999999999998</v>
      </c>
      <c r="F273" s="210"/>
    </row>
    <row r="274" spans="1:6" x14ac:dyDescent="0.2">
      <c r="A274" s="231" t="s">
        <v>286</v>
      </c>
      <c r="B274" s="117"/>
      <c r="C274" s="117"/>
      <c r="D274" s="117"/>
      <c r="E274" s="135">
        <v>3.05</v>
      </c>
      <c r="F274" s="210"/>
    </row>
    <row r="275" spans="1:6" ht="22.5" x14ac:dyDescent="0.2">
      <c r="A275" s="231" t="s">
        <v>287</v>
      </c>
      <c r="B275" s="117"/>
      <c r="C275" s="117"/>
      <c r="D275" s="117"/>
      <c r="E275" s="135">
        <v>3.28</v>
      </c>
      <c r="F275" s="210"/>
    </row>
    <row r="276" spans="1:6" ht="22.5" x14ac:dyDescent="0.2">
      <c r="A276" s="231" t="s">
        <v>288</v>
      </c>
      <c r="B276" s="117"/>
      <c r="C276" s="117"/>
      <c r="D276" s="117"/>
      <c r="E276" s="135">
        <v>3.22</v>
      </c>
      <c r="F276" s="210"/>
    </row>
    <row r="277" spans="1:6" x14ac:dyDescent="0.2">
      <c r="A277" s="231" t="s">
        <v>289</v>
      </c>
      <c r="B277" s="117"/>
      <c r="C277" s="117"/>
      <c r="D277" s="117"/>
      <c r="E277" s="134">
        <v>8.14</v>
      </c>
      <c r="F277" s="210"/>
    </row>
    <row r="278" spans="1:6" x14ac:dyDescent="0.2">
      <c r="A278" s="346" t="e">
        <f>B268</f>
        <v>#REF!</v>
      </c>
      <c r="B278" s="347"/>
      <c r="C278" s="347"/>
      <c r="D278" s="347"/>
      <c r="E278" s="122">
        <f>SUM(E270:E277)</f>
        <v>90.04</v>
      </c>
      <c r="F278" s="218" t="s">
        <v>127</v>
      </c>
    </row>
    <row r="279" spans="1:6" x14ac:dyDescent="0.2">
      <c r="A279" s="203"/>
      <c r="B279" s="136"/>
      <c r="C279" s="136"/>
      <c r="D279" s="136"/>
      <c r="E279" s="137"/>
      <c r="F279" s="227"/>
    </row>
    <row r="280" spans="1:6" x14ac:dyDescent="0.2">
      <c r="A280" s="341" t="s">
        <v>158</v>
      </c>
      <c r="B280" s="343" t="e">
        <f>#REF!</f>
        <v>#REF!</v>
      </c>
      <c r="C280" s="344"/>
      <c r="D280" s="344"/>
      <c r="E280" s="344"/>
      <c r="F280" s="345"/>
    </row>
    <row r="281" spans="1:6" x14ac:dyDescent="0.2">
      <c r="A281" s="342"/>
      <c r="B281" s="73" t="s">
        <v>147</v>
      </c>
      <c r="C281" s="73" t="s">
        <v>159</v>
      </c>
      <c r="D281" s="73" t="s">
        <v>160</v>
      </c>
      <c r="E281" s="113" t="s">
        <v>282</v>
      </c>
      <c r="F281" s="199" t="s">
        <v>162</v>
      </c>
    </row>
    <row r="282" spans="1:6" ht="22.5" x14ac:dyDescent="0.2">
      <c r="A282" s="230" t="s">
        <v>284</v>
      </c>
      <c r="B282" s="115"/>
      <c r="C282" s="115"/>
      <c r="D282" s="115"/>
      <c r="E282" s="133">
        <v>50</v>
      </c>
      <c r="F282" s="208"/>
    </row>
    <row r="283" spans="1:6" x14ac:dyDescent="0.2">
      <c r="A283" s="231" t="s">
        <v>283</v>
      </c>
      <c r="B283" s="117"/>
      <c r="C283" s="117"/>
      <c r="D283" s="117"/>
      <c r="E283" s="134">
        <v>10.85</v>
      </c>
      <c r="F283" s="210"/>
    </row>
    <row r="284" spans="1:6" ht="22.5" x14ac:dyDescent="0.2">
      <c r="A284" s="231" t="s">
        <v>285</v>
      </c>
      <c r="B284" s="117"/>
      <c r="C284" s="117"/>
      <c r="D284" s="117"/>
      <c r="E284" s="134">
        <v>9.4700000000000006</v>
      </c>
      <c r="F284" s="210"/>
    </row>
    <row r="285" spans="1:6" x14ac:dyDescent="0.2">
      <c r="A285" s="231" t="s">
        <v>274</v>
      </c>
      <c r="B285" s="117"/>
      <c r="C285" s="117"/>
      <c r="D285" s="117"/>
      <c r="E285" s="134">
        <v>2.0299999999999998</v>
      </c>
      <c r="F285" s="210"/>
    </row>
    <row r="286" spans="1:6" x14ac:dyDescent="0.2">
      <c r="A286" s="231" t="s">
        <v>286</v>
      </c>
      <c r="B286" s="117"/>
      <c r="C286" s="117"/>
      <c r="D286" s="117"/>
      <c r="E286" s="135">
        <v>3.05</v>
      </c>
      <c r="F286" s="210"/>
    </row>
    <row r="287" spans="1:6" ht="22.5" x14ac:dyDescent="0.2">
      <c r="A287" s="231" t="s">
        <v>287</v>
      </c>
      <c r="B287" s="117"/>
      <c r="C287" s="117"/>
      <c r="D287" s="117"/>
      <c r="E287" s="135">
        <v>3.28</v>
      </c>
      <c r="F287" s="210"/>
    </row>
    <row r="288" spans="1:6" ht="22.5" x14ac:dyDescent="0.2">
      <c r="A288" s="231" t="s">
        <v>288</v>
      </c>
      <c r="B288" s="117"/>
      <c r="C288" s="117"/>
      <c r="D288" s="117"/>
      <c r="E288" s="135">
        <v>3.22</v>
      </c>
      <c r="F288" s="210"/>
    </row>
    <row r="289" spans="1:6" x14ac:dyDescent="0.2">
      <c r="A289" s="231" t="s">
        <v>289</v>
      </c>
      <c r="B289" s="117"/>
      <c r="C289" s="117"/>
      <c r="D289" s="117"/>
      <c r="E289" s="134">
        <v>8.14</v>
      </c>
      <c r="F289" s="210"/>
    </row>
    <row r="290" spans="1:6" x14ac:dyDescent="0.2">
      <c r="A290" s="346" t="e">
        <f>B280</f>
        <v>#REF!</v>
      </c>
      <c r="B290" s="347"/>
      <c r="C290" s="347"/>
      <c r="D290" s="347"/>
      <c r="E290" s="122">
        <f>SUM(E282:E289)</f>
        <v>90.04</v>
      </c>
      <c r="F290" s="218" t="s">
        <v>127</v>
      </c>
    </row>
    <row r="291" spans="1:6" x14ac:dyDescent="0.2">
      <c r="A291" s="203"/>
      <c r="B291" s="136"/>
      <c r="C291" s="136"/>
      <c r="D291" s="136"/>
      <c r="E291" s="137"/>
      <c r="F291" s="227"/>
    </row>
    <row r="292" spans="1:6" x14ac:dyDescent="0.2">
      <c r="A292" s="341" t="s">
        <v>158</v>
      </c>
      <c r="B292" s="343" t="e">
        <f>#REF!</f>
        <v>#REF!</v>
      </c>
      <c r="C292" s="344"/>
      <c r="D292" s="344"/>
      <c r="E292" s="344"/>
      <c r="F292" s="345"/>
    </row>
    <row r="293" spans="1:6" x14ac:dyDescent="0.2">
      <c r="A293" s="342"/>
      <c r="B293" s="73" t="s">
        <v>147</v>
      </c>
      <c r="C293" s="73" t="s">
        <v>159</v>
      </c>
      <c r="D293" s="73" t="s">
        <v>160</v>
      </c>
      <c r="E293" s="113" t="s">
        <v>282</v>
      </c>
      <c r="F293" s="199" t="s">
        <v>162</v>
      </c>
    </row>
    <row r="294" spans="1:6" ht="22.5" x14ac:dyDescent="0.2">
      <c r="A294" s="230" t="s">
        <v>284</v>
      </c>
      <c r="B294" s="115"/>
      <c r="C294" s="115"/>
      <c r="D294" s="115"/>
      <c r="E294" s="133">
        <f>21.48+5.04</f>
        <v>26.52</v>
      </c>
      <c r="F294" s="208"/>
    </row>
    <row r="295" spans="1:6" x14ac:dyDescent="0.2">
      <c r="A295" s="231" t="s">
        <v>450</v>
      </c>
      <c r="B295" s="117"/>
      <c r="C295" s="117"/>
      <c r="D295" s="117"/>
      <c r="E295" s="134">
        <v>12.34</v>
      </c>
      <c r="F295" s="210"/>
    </row>
    <row r="296" spans="1:6" ht="22.5" x14ac:dyDescent="0.2">
      <c r="A296" s="231" t="s">
        <v>285</v>
      </c>
      <c r="B296" s="117"/>
      <c r="C296" s="117"/>
      <c r="D296" s="117"/>
      <c r="E296" s="172">
        <v>12</v>
      </c>
      <c r="F296" s="210"/>
    </row>
    <row r="297" spans="1:6" x14ac:dyDescent="0.2">
      <c r="A297" s="231" t="s">
        <v>274</v>
      </c>
      <c r="B297" s="117"/>
      <c r="C297" s="117"/>
      <c r="D297" s="117"/>
      <c r="E297" s="134">
        <v>5.04</v>
      </c>
      <c r="F297" s="210"/>
    </row>
    <row r="298" spans="1:6" x14ac:dyDescent="0.2">
      <c r="A298" s="231" t="s">
        <v>286</v>
      </c>
      <c r="B298" s="117"/>
      <c r="C298" s="117"/>
      <c r="D298" s="117"/>
      <c r="E298" s="135">
        <v>6.14</v>
      </c>
      <c r="F298" s="210"/>
    </row>
    <row r="299" spans="1:6" ht="22.5" x14ac:dyDescent="0.2">
      <c r="A299" s="231" t="s">
        <v>287</v>
      </c>
      <c r="B299" s="117"/>
      <c r="C299" s="117"/>
      <c r="D299" s="117"/>
      <c r="E299" s="135">
        <v>6.32</v>
      </c>
      <c r="F299" s="210"/>
    </row>
    <row r="300" spans="1:6" ht="22.5" x14ac:dyDescent="0.2">
      <c r="A300" s="231" t="s">
        <v>288</v>
      </c>
      <c r="B300" s="117"/>
      <c r="C300" s="117"/>
      <c r="D300" s="117"/>
      <c r="E300" s="135">
        <v>6.29</v>
      </c>
      <c r="F300" s="210"/>
    </row>
    <row r="301" spans="1:6" x14ac:dyDescent="0.2">
      <c r="A301" s="231" t="s">
        <v>289</v>
      </c>
      <c r="B301" s="117"/>
      <c r="C301" s="117"/>
      <c r="D301" s="117"/>
      <c r="E301" s="134">
        <f>0.18+0.31+0.07+0.36+0.91+2+0.2+0.04+0.27+0.29+0.9</f>
        <v>5.53</v>
      </c>
      <c r="F301" s="210"/>
    </row>
    <row r="302" spans="1:6" x14ac:dyDescent="0.2">
      <c r="A302" s="346" t="e">
        <f>B292</f>
        <v>#REF!</v>
      </c>
      <c r="B302" s="347"/>
      <c r="C302" s="347"/>
      <c r="D302" s="347"/>
      <c r="E302" s="122">
        <f>SUM(E294:E301)</f>
        <v>80.180000000000007</v>
      </c>
      <c r="F302" s="218" t="s">
        <v>10</v>
      </c>
    </row>
    <row r="303" spans="1:6" x14ac:dyDescent="0.2">
      <c r="A303" s="203"/>
      <c r="B303" s="136"/>
      <c r="C303" s="136"/>
      <c r="D303" s="136"/>
      <c r="E303" s="137"/>
      <c r="F303" s="227"/>
    </row>
    <row r="304" spans="1:6" x14ac:dyDescent="0.2">
      <c r="A304" s="341" t="s">
        <v>158</v>
      </c>
      <c r="B304" s="343" t="e">
        <f>#REF!</f>
        <v>#REF!</v>
      </c>
      <c r="C304" s="344"/>
      <c r="D304" s="344"/>
      <c r="E304" s="344"/>
      <c r="F304" s="345"/>
    </row>
    <row r="305" spans="1:6" x14ac:dyDescent="0.2">
      <c r="A305" s="342"/>
      <c r="B305" s="73" t="s">
        <v>147</v>
      </c>
      <c r="C305" s="73" t="s">
        <v>159</v>
      </c>
      <c r="D305" s="73" t="s">
        <v>160</v>
      </c>
      <c r="E305" s="113" t="s">
        <v>264</v>
      </c>
      <c r="F305" s="199" t="s">
        <v>162</v>
      </c>
    </row>
    <row r="306" spans="1:6" x14ac:dyDescent="0.2">
      <c r="A306" s="207" t="s">
        <v>290</v>
      </c>
      <c r="B306" s="115"/>
      <c r="C306" s="115"/>
      <c r="D306" s="115"/>
      <c r="E306" s="138">
        <v>1</v>
      </c>
      <c r="F306" s="208"/>
    </row>
    <row r="307" spans="1:6" x14ac:dyDescent="0.2">
      <c r="A307" s="209" t="s">
        <v>274</v>
      </c>
      <c r="B307" s="117"/>
      <c r="C307" s="117"/>
      <c r="D307" s="117"/>
      <c r="E307" s="139">
        <v>1</v>
      </c>
      <c r="F307" s="210"/>
    </row>
    <row r="308" spans="1:6" x14ac:dyDescent="0.2">
      <c r="A308" s="209" t="s">
        <v>275</v>
      </c>
      <c r="B308" s="117"/>
      <c r="C308" s="117"/>
      <c r="D308" s="117"/>
      <c r="E308" s="139">
        <v>1</v>
      </c>
      <c r="F308" s="210"/>
    </row>
    <row r="309" spans="1:6" x14ac:dyDescent="0.2">
      <c r="A309" s="231"/>
      <c r="B309" s="117"/>
      <c r="C309" s="117"/>
      <c r="D309" s="117"/>
      <c r="E309" s="134"/>
      <c r="F309" s="210"/>
    </row>
    <row r="310" spans="1:6" x14ac:dyDescent="0.2">
      <c r="A310" s="346" t="e">
        <f>B304</f>
        <v>#REF!</v>
      </c>
      <c r="B310" s="347"/>
      <c r="C310" s="347"/>
      <c r="D310" s="347"/>
      <c r="E310" s="122">
        <f>SUM(E306:E308)</f>
        <v>3</v>
      </c>
      <c r="F310" s="218" t="s">
        <v>148</v>
      </c>
    </row>
    <row r="311" spans="1:6" x14ac:dyDescent="0.2">
      <c r="A311" s="203"/>
      <c r="B311" s="136"/>
      <c r="C311" s="136"/>
      <c r="D311" s="136"/>
      <c r="E311" s="137"/>
      <c r="F311" s="227"/>
    </row>
    <row r="312" spans="1:6" ht="21" customHeight="1" x14ac:dyDescent="0.2">
      <c r="A312" s="341" t="s">
        <v>158</v>
      </c>
      <c r="B312" s="343" t="e">
        <f>#REF!</f>
        <v>#REF!</v>
      </c>
      <c r="C312" s="344"/>
      <c r="D312" s="344"/>
      <c r="E312" s="344"/>
      <c r="F312" s="345"/>
    </row>
    <row r="313" spans="1:6" x14ac:dyDescent="0.2">
      <c r="A313" s="342"/>
      <c r="B313" s="73" t="s">
        <v>147</v>
      </c>
      <c r="C313" s="73" t="s">
        <v>159</v>
      </c>
      <c r="D313" s="73" t="s">
        <v>160</v>
      </c>
      <c r="E313" s="113" t="s">
        <v>264</v>
      </c>
      <c r="F313" s="199" t="s">
        <v>162</v>
      </c>
    </row>
    <row r="314" spans="1:6" ht="22.5" x14ac:dyDescent="0.2">
      <c r="A314" s="207" t="s">
        <v>294</v>
      </c>
      <c r="B314" s="115"/>
      <c r="C314" s="115"/>
      <c r="D314" s="115"/>
      <c r="E314" s="138">
        <v>1</v>
      </c>
      <c r="F314" s="208"/>
    </row>
    <row r="315" spans="1:6" ht="22.5" x14ac:dyDescent="0.2">
      <c r="A315" s="232" t="s">
        <v>291</v>
      </c>
      <c r="B315" s="140"/>
      <c r="C315" s="140"/>
      <c r="D315" s="140"/>
      <c r="E315" s="141">
        <v>1</v>
      </c>
      <c r="F315" s="233"/>
    </row>
    <row r="316" spans="1:6" ht="22.5" x14ac:dyDescent="0.2">
      <c r="A316" s="209" t="s">
        <v>292</v>
      </c>
      <c r="B316" s="117"/>
      <c r="C316" s="117"/>
      <c r="D316" s="117"/>
      <c r="E316" s="139">
        <v>1</v>
      </c>
      <c r="F316" s="210"/>
    </row>
    <row r="317" spans="1:6" ht="22.5" x14ac:dyDescent="0.2">
      <c r="A317" s="209" t="s">
        <v>293</v>
      </c>
      <c r="B317" s="117"/>
      <c r="C317" s="117"/>
      <c r="D317" s="117"/>
      <c r="E317" s="139">
        <v>1</v>
      </c>
      <c r="F317" s="210"/>
    </row>
    <row r="318" spans="1:6" x14ac:dyDescent="0.2">
      <c r="A318" s="231"/>
      <c r="B318" s="117"/>
      <c r="C318" s="117"/>
      <c r="D318" s="117"/>
      <c r="E318" s="134"/>
      <c r="F318" s="210"/>
    </row>
    <row r="319" spans="1:6" x14ac:dyDescent="0.2">
      <c r="A319" s="346" t="e">
        <f>B312</f>
        <v>#REF!</v>
      </c>
      <c r="B319" s="347"/>
      <c r="C319" s="347"/>
      <c r="D319" s="347"/>
      <c r="E319" s="122">
        <f>SUM(E314:E317)</f>
        <v>4</v>
      </c>
      <c r="F319" s="218" t="s">
        <v>148</v>
      </c>
    </row>
    <row r="320" spans="1:6" x14ac:dyDescent="0.2">
      <c r="A320" s="203"/>
      <c r="B320" s="136"/>
      <c r="C320" s="136"/>
      <c r="D320" s="136"/>
      <c r="E320" s="137"/>
      <c r="F320" s="227"/>
    </row>
    <row r="321" spans="1:6" x14ac:dyDescent="0.2">
      <c r="A321" s="341" t="s">
        <v>158</v>
      </c>
      <c r="B321" s="343" t="e">
        <f>#REF!</f>
        <v>#REF!</v>
      </c>
      <c r="C321" s="344"/>
      <c r="D321" s="344"/>
      <c r="E321" s="344"/>
      <c r="F321" s="345"/>
    </row>
    <row r="322" spans="1:6" x14ac:dyDescent="0.2">
      <c r="A322" s="342"/>
      <c r="B322" s="73" t="s">
        <v>147</v>
      </c>
      <c r="C322" s="73" t="s">
        <v>159</v>
      </c>
      <c r="D322" s="73" t="s">
        <v>160</v>
      </c>
      <c r="E322" s="113" t="s">
        <v>264</v>
      </c>
      <c r="F322" s="199" t="s">
        <v>162</v>
      </c>
    </row>
    <row r="323" spans="1:6" x14ac:dyDescent="0.2">
      <c r="A323" s="207" t="s">
        <v>290</v>
      </c>
      <c r="B323" s="115"/>
      <c r="C323" s="115"/>
      <c r="D323" s="115"/>
      <c r="E323" s="138">
        <v>1</v>
      </c>
      <c r="F323" s="208"/>
    </row>
    <row r="324" spans="1:6" x14ac:dyDescent="0.2">
      <c r="A324" s="209" t="s">
        <v>274</v>
      </c>
      <c r="B324" s="117"/>
      <c r="C324" s="117"/>
      <c r="D324" s="117"/>
      <c r="E324" s="139">
        <v>1</v>
      </c>
      <c r="F324" s="210"/>
    </row>
    <row r="325" spans="1:6" x14ac:dyDescent="0.2">
      <c r="A325" s="209" t="s">
        <v>275</v>
      </c>
      <c r="B325" s="117"/>
      <c r="C325" s="117"/>
      <c r="D325" s="117"/>
      <c r="E325" s="139">
        <v>1</v>
      </c>
      <c r="F325" s="210"/>
    </row>
    <row r="326" spans="1:6" x14ac:dyDescent="0.2">
      <c r="A326" s="231"/>
      <c r="B326" s="117"/>
      <c r="C326" s="117"/>
      <c r="D326" s="117"/>
      <c r="E326" s="134"/>
      <c r="F326" s="210"/>
    </row>
    <row r="327" spans="1:6" x14ac:dyDescent="0.2">
      <c r="A327" s="346" t="e">
        <f>B321</f>
        <v>#REF!</v>
      </c>
      <c r="B327" s="347"/>
      <c r="C327" s="347"/>
      <c r="D327" s="347"/>
      <c r="E327" s="122">
        <f>SUM(E323:E325)</f>
        <v>3</v>
      </c>
      <c r="F327" s="218" t="s">
        <v>148</v>
      </c>
    </row>
    <row r="328" spans="1:6" x14ac:dyDescent="0.2">
      <c r="A328" s="203"/>
      <c r="B328" s="82"/>
      <c r="C328" s="82"/>
      <c r="D328" s="129"/>
      <c r="E328" s="130"/>
      <c r="F328" s="229"/>
    </row>
    <row r="329" spans="1:6" x14ac:dyDescent="0.2">
      <c r="A329" s="341" t="s">
        <v>158</v>
      </c>
      <c r="B329" s="343" t="e">
        <f>#REF!</f>
        <v>#REF!</v>
      </c>
      <c r="C329" s="344"/>
      <c r="D329" s="344"/>
      <c r="E329" s="344"/>
      <c r="F329" s="345"/>
    </row>
    <row r="330" spans="1:6" x14ac:dyDescent="0.2">
      <c r="A330" s="342"/>
      <c r="B330" s="123" t="s">
        <v>264</v>
      </c>
      <c r="C330" s="73" t="s">
        <v>159</v>
      </c>
      <c r="D330" s="73" t="s">
        <v>160</v>
      </c>
      <c r="E330" s="113" t="s">
        <v>148</v>
      </c>
      <c r="F330" s="199" t="s">
        <v>162</v>
      </c>
    </row>
    <row r="331" spans="1:6" x14ac:dyDescent="0.2">
      <c r="A331" s="207" t="s">
        <v>263</v>
      </c>
      <c r="B331" s="115">
        <v>5</v>
      </c>
      <c r="C331" s="115">
        <v>0.4</v>
      </c>
      <c r="D331" s="115">
        <v>1.6</v>
      </c>
      <c r="E331" s="138">
        <f>B331*(C331*D331)</f>
        <v>3.2</v>
      </c>
      <c r="F331" s="208"/>
    </row>
    <row r="332" spans="1:6" x14ac:dyDescent="0.2">
      <c r="A332" s="231"/>
      <c r="B332" s="117"/>
      <c r="C332" s="117"/>
      <c r="D332" s="117"/>
      <c r="E332" s="134"/>
      <c r="F332" s="210"/>
    </row>
    <row r="333" spans="1:6" ht="12.75" customHeight="1" x14ac:dyDescent="0.2">
      <c r="A333" s="346" t="e">
        <f>B329</f>
        <v>#REF!</v>
      </c>
      <c r="B333" s="347"/>
      <c r="C333" s="347"/>
      <c r="D333" s="347"/>
      <c r="E333" s="122">
        <f>SUM(E331:E331)</f>
        <v>3.2</v>
      </c>
      <c r="F333" s="218" t="s">
        <v>144</v>
      </c>
    </row>
    <row r="334" spans="1:6" ht="12.75" customHeight="1" x14ac:dyDescent="0.2">
      <c r="A334" s="203"/>
      <c r="B334" s="82"/>
      <c r="C334" s="82"/>
      <c r="D334" s="129"/>
      <c r="E334" s="130"/>
      <c r="F334" s="229"/>
    </row>
    <row r="335" spans="1:6" ht="12.75" customHeight="1" x14ac:dyDescent="0.2">
      <c r="A335" s="341" t="s">
        <v>158</v>
      </c>
      <c r="B335" s="343" t="e">
        <f>#REF!</f>
        <v>#REF!</v>
      </c>
      <c r="C335" s="344"/>
      <c r="D335" s="344"/>
      <c r="E335" s="344"/>
      <c r="F335" s="345"/>
    </row>
    <row r="336" spans="1:6" ht="12.75" customHeight="1" x14ac:dyDescent="0.2">
      <c r="A336" s="342"/>
      <c r="B336" s="123" t="s">
        <v>264</v>
      </c>
      <c r="C336" s="73" t="s">
        <v>159</v>
      </c>
      <c r="D336" s="73" t="s">
        <v>160</v>
      </c>
      <c r="E336" s="113" t="s">
        <v>148</v>
      </c>
      <c r="F336" s="199" t="s">
        <v>162</v>
      </c>
    </row>
    <row r="337" spans="1:6" ht="12.75" customHeight="1" x14ac:dyDescent="0.2">
      <c r="A337" s="207" t="s">
        <v>267</v>
      </c>
      <c r="B337" s="115">
        <v>1</v>
      </c>
      <c r="C337" s="115">
        <v>2</v>
      </c>
      <c r="D337" s="115">
        <v>1</v>
      </c>
      <c r="E337" s="138">
        <f>B337*(C337*D337)</f>
        <v>2</v>
      </c>
      <c r="F337" s="208"/>
    </row>
    <row r="338" spans="1:6" ht="12.75" customHeight="1" x14ac:dyDescent="0.2">
      <c r="A338" s="231"/>
      <c r="B338" s="117"/>
      <c r="C338" s="117"/>
      <c r="D338" s="117"/>
      <c r="E338" s="134"/>
      <c r="F338" s="210"/>
    </row>
    <row r="339" spans="1:6" ht="12.75" customHeight="1" x14ac:dyDescent="0.2">
      <c r="A339" s="346" t="e">
        <f>B335</f>
        <v>#REF!</v>
      </c>
      <c r="B339" s="347"/>
      <c r="C339" s="347"/>
      <c r="D339" s="347"/>
      <c r="E339" s="122">
        <f>SUM(E337:E337)</f>
        <v>2</v>
      </c>
      <c r="F339" s="218" t="s">
        <v>144</v>
      </c>
    </row>
    <row r="340" spans="1:6" ht="12.75" customHeight="1" x14ac:dyDescent="0.2">
      <c r="A340" s="203"/>
      <c r="B340" s="82"/>
      <c r="C340" s="82"/>
      <c r="D340" s="129"/>
      <c r="E340" s="130"/>
      <c r="F340" s="229"/>
    </row>
    <row r="341" spans="1:6" ht="12.75" customHeight="1" x14ac:dyDescent="0.2">
      <c r="A341" s="341" t="s">
        <v>158</v>
      </c>
      <c r="B341" s="343" t="e">
        <f>#REF!</f>
        <v>#REF!</v>
      </c>
      <c r="C341" s="344"/>
      <c r="D341" s="344"/>
      <c r="E341" s="344"/>
      <c r="F341" s="345"/>
    </row>
    <row r="342" spans="1:6" ht="12.75" customHeight="1" x14ac:dyDescent="0.2">
      <c r="A342" s="342"/>
      <c r="B342" s="123" t="s">
        <v>264</v>
      </c>
      <c r="C342" s="73" t="s">
        <v>159</v>
      </c>
      <c r="D342" s="73" t="s">
        <v>160</v>
      </c>
      <c r="E342" s="113" t="s">
        <v>148</v>
      </c>
      <c r="F342" s="199" t="s">
        <v>162</v>
      </c>
    </row>
    <row r="343" spans="1:6" ht="12.75" customHeight="1" x14ac:dyDescent="0.2">
      <c r="A343" s="207" t="s">
        <v>266</v>
      </c>
      <c r="B343" s="115">
        <v>3</v>
      </c>
      <c r="C343" s="115">
        <v>0.5</v>
      </c>
      <c r="D343" s="115">
        <v>0.5</v>
      </c>
      <c r="E343" s="138">
        <f>B343*(C343*D343)</f>
        <v>0.75</v>
      </c>
      <c r="F343" s="208"/>
    </row>
    <row r="344" spans="1:6" ht="12.75" customHeight="1" x14ac:dyDescent="0.2">
      <c r="A344" s="231"/>
      <c r="B344" s="117"/>
      <c r="C344" s="117"/>
      <c r="D344" s="117"/>
      <c r="E344" s="134"/>
      <c r="F344" s="210"/>
    </row>
    <row r="345" spans="1:6" ht="12.75" customHeight="1" x14ac:dyDescent="0.2">
      <c r="A345" s="346" t="e">
        <f>B341</f>
        <v>#REF!</v>
      </c>
      <c r="B345" s="347"/>
      <c r="C345" s="347"/>
      <c r="D345" s="347"/>
      <c r="E345" s="122">
        <f>SUM(E343:E343)</f>
        <v>0.75</v>
      </c>
      <c r="F345" s="218" t="s">
        <v>144</v>
      </c>
    </row>
    <row r="346" spans="1:6" ht="12.75" customHeight="1" x14ac:dyDescent="0.2">
      <c r="A346" s="203"/>
      <c r="B346" s="82"/>
      <c r="C346" s="82"/>
      <c r="D346" s="129"/>
      <c r="E346" s="130"/>
      <c r="F346" s="229"/>
    </row>
    <row r="347" spans="1:6" ht="37.5" customHeight="1" x14ac:dyDescent="0.2">
      <c r="A347" s="341" t="s">
        <v>158</v>
      </c>
      <c r="B347" s="343" t="e">
        <f>#REF!</f>
        <v>#REF!</v>
      </c>
      <c r="C347" s="344"/>
      <c r="D347" s="344"/>
      <c r="E347" s="344"/>
      <c r="F347" s="345"/>
    </row>
    <row r="348" spans="1:6" ht="12.75" customHeight="1" x14ac:dyDescent="0.2">
      <c r="A348" s="342"/>
      <c r="B348" s="123" t="s">
        <v>264</v>
      </c>
      <c r="C348" s="73" t="s">
        <v>159</v>
      </c>
      <c r="D348" s="73" t="s">
        <v>160</v>
      </c>
      <c r="E348" s="113" t="s">
        <v>148</v>
      </c>
      <c r="F348" s="199" t="s">
        <v>162</v>
      </c>
    </row>
    <row r="349" spans="1:6" ht="12.75" customHeight="1" x14ac:dyDescent="0.2">
      <c r="A349" s="207" t="s">
        <v>418</v>
      </c>
      <c r="B349" s="115">
        <v>1</v>
      </c>
      <c r="C349" s="115">
        <v>4.25</v>
      </c>
      <c r="D349" s="115">
        <v>3</v>
      </c>
      <c r="E349" s="138">
        <f>C349*D349</f>
        <v>12.75</v>
      </c>
      <c r="F349" s="208"/>
    </row>
    <row r="350" spans="1:6" ht="12.75" customHeight="1" x14ac:dyDescent="0.2">
      <c r="A350" s="231"/>
      <c r="B350" s="117"/>
      <c r="C350" s="117"/>
      <c r="D350" s="117"/>
      <c r="E350" s="134"/>
      <c r="F350" s="210"/>
    </row>
    <row r="351" spans="1:6" ht="12.75" customHeight="1" x14ac:dyDescent="0.2">
      <c r="A351" s="346" t="e">
        <f>B347</f>
        <v>#REF!</v>
      </c>
      <c r="B351" s="347"/>
      <c r="C351" s="347"/>
      <c r="D351" s="347"/>
      <c r="E351" s="122">
        <f>SUM(E349:E349)</f>
        <v>12.75</v>
      </c>
      <c r="F351" s="218" t="s">
        <v>144</v>
      </c>
    </row>
    <row r="352" spans="1:6" ht="12.75" customHeight="1" x14ac:dyDescent="0.2">
      <c r="A352" s="203"/>
      <c r="B352" s="82"/>
      <c r="C352" s="82"/>
      <c r="D352" s="129"/>
      <c r="E352" s="130"/>
      <c r="F352" s="229"/>
    </row>
    <row r="353" spans="1:6" ht="12.75" customHeight="1" x14ac:dyDescent="0.2">
      <c r="A353" s="341" t="s">
        <v>158</v>
      </c>
      <c r="B353" s="343" t="e">
        <f>#REF!</f>
        <v>#REF!</v>
      </c>
      <c r="C353" s="344"/>
      <c r="D353" s="344"/>
      <c r="E353" s="344"/>
      <c r="F353" s="345"/>
    </row>
    <row r="354" spans="1:6" ht="12.75" customHeight="1" x14ac:dyDescent="0.2">
      <c r="A354" s="342"/>
      <c r="B354" s="123" t="s">
        <v>264</v>
      </c>
      <c r="C354" s="124" t="s">
        <v>265</v>
      </c>
      <c r="D354" s="73"/>
      <c r="E354" s="113" t="s">
        <v>264</v>
      </c>
      <c r="F354" s="199" t="s">
        <v>162</v>
      </c>
    </row>
    <row r="355" spans="1:6" ht="12.75" customHeight="1" x14ac:dyDescent="0.2">
      <c r="A355" s="207" t="s">
        <v>296</v>
      </c>
      <c r="B355" s="126"/>
      <c r="C355" s="126"/>
      <c r="D355" s="126"/>
      <c r="E355" s="116">
        <v>2</v>
      </c>
      <c r="F355" s="221"/>
    </row>
    <row r="356" spans="1:6" ht="12.75" customHeight="1" x14ac:dyDescent="0.2">
      <c r="A356" s="209" t="s">
        <v>297</v>
      </c>
      <c r="B356" s="114"/>
      <c r="C356" s="114"/>
      <c r="D356" s="114"/>
      <c r="E356" s="118">
        <v>1</v>
      </c>
      <c r="F356" s="206"/>
    </row>
    <row r="357" spans="1:6" ht="12.75" customHeight="1" x14ac:dyDescent="0.2">
      <c r="A357" s="209" t="s">
        <v>285</v>
      </c>
      <c r="B357" s="114"/>
      <c r="C357" s="114"/>
      <c r="D357" s="114"/>
      <c r="E357" s="118">
        <v>1</v>
      </c>
      <c r="F357" s="206"/>
    </row>
    <row r="358" spans="1:6" ht="12.75" customHeight="1" x14ac:dyDescent="0.2">
      <c r="A358" s="209" t="s">
        <v>274</v>
      </c>
      <c r="B358" s="114"/>
      <c r="C358" s="114"/>
      <c r="D358" s="114"/>
      <c r="E358" s="118">
        <v>1</v>
      </c>
      <c r="F358" s="206"/>
    </row>
    <row r="359" spans="1:6" ht="12.75" customHeight="1" x14ac:dyDescent="0.2">
      <c r="A359" s="209" t="s">
        <v>275</v>
      </c>
      <c r="B359" s="114"/>
      <c r="C359" s="114"/>
      <c r="D359" s="114"/>
      <c r="E359" s="118">
        <v>1</v>
      </c>
      <c r="F359" s="206"/>
    </row>
    <row r="360" spans="1:6" ht="12.75" customHeight="1" x14ac:dyDescent="0.2">
      <c r="A360" s="209" t="s">
        <v>298</v>
      </c>
      <c r="B360" s="114"/>
      <c r="C360" s="114"/>
      <c r="D360" s="114"/>
      <c r="E360" s="118">
        <v>2</v>
      </c>
      <c r="F360" s="206"/>
    </row>
    <row r="361" spans="1:6" ht="12.75" customHeight="1" x14ac:dyDescent="0.2">
      <c r="A361" s="209" t="s">
        <v>292</v>
      </c>
      <c r="B361" s="114"/>
      <c r="C361" s="114"/>
      <c r="D361" s="114"/>
      <c r="E361" s="118">
        <v>1</v>
      </c>
      <c r="F361" s="206"/>
    </row>
    <row r="362" spans="1:6" ht="22.5" x14ac:dyDescent="0.2">
      <c r="A362" s="209" t="s">
        <v>293</v>
      </c>
      <c r="B362" s="114"/>
      <c r="C362" s="114"/>
      <c r="D362" s="114"/>
      <c r="E362" s="118">
        <v>1</v>
      </c>
      <c r="F362" s="206"/>
    </row>
    <row r="363" spans="1:6" x14ac:dyDescent="0.2">
      <c r="A363" s="224" t="s">
        <v>357</v>
      </c>
      <c r="B363" s="149"/>
      <c r="C363" s="149"/>
      <c r="D363" s="150"/>
      <c r="E363" s="151">
        <v>4</v>
      </c>
      <c r="F363" s="234"/>
    </row>
    <row r="364" spans="1:6" x14ac:dyDescent="0.2">
      <c r="A364" s="348" t="e">
        <f>B353</f>
        <v>#REF!</v>
      </c>
      <c r="B364" s="349"/>
      <c r="C364" s="349"/>
      <c r="D364" s="350"/>
      <c r="E364" s="122">
        <f>SUM(E355:E363)</f>
        <v>14</v>
      </c>
      <c r="F364" s="218" t="s">
        <v>126</v>
      </c>
    </row>
    <row r="365" spans="1:6" x14ac:dyDescent="0.2">
      <c r="A365" s="203"/>
      <c r="B365" s="82"/>
      <c r="C365" s="82"/>
      <c r="D365" s="129"/>
      <c r="E365" s="130"/>
      <c r="F365" s="229"/>
    </row>
    <row r="366" spans="1:6" x14ac:dyDescent="0.2">
      <c r="A366" s="341" t="s">
        <v>158</v>
      </c>
      <c r="B366" s="343" t="e">
        <f>#REF!</f>
        <v>#REF!</v>
      </c>
      <c r="C366" s="344"/>
      <c r="D366" s="344"/>
      <c r="E366" s="344"/>
      <c r="F366" s="345"/>
    </row>
    <row r="367" spans="1:6" ht="22.5" x14ac:dyDescent="0.2">
      <c r="A367" s="342"/>
      <c r="B367" s="123" t="s">
        <v>264</v>
      </c>
      <c r="C367" s="124" t="s">
        <v>265</v>
      </c>
      <c r="D367" s="73"/>
      <c r="E367" s="113" t="s">
        <v>264</v>
      </c>
      <c r="F367" s="199" t="s">
        <v>162</v>
      </c>
    </row>
    <row r="368" spans="1:6" ht="22.5" x14ac:dyDescent="0.2">
      <c r="A368" s="207" t="s">
        <v>296</v>
      </c>
      <c r="B368" s="126"/>
      <c r="C368" s="126"/>
      <c r="D368" s="126"/>
      <c r="E368" s="116">
        <v>6</v>
      </c>
      <c r="F368" s="221"/>
    </row>
    <row r="369" spans="1:6" x14ac:dyDescent="0.2">
      <c r="A369" s="209" t="s">
        <v>297</v>
      </c>
      <c r="B369" s="114"/>
      <c r="C369" s="114"/>
      <c r="D369" s="114"/>
      <c r="E369" s="118">
        <v>0</v>
      </c>
      <c r="F369" s="206"/>
    </row>
    <row r="370" spans="1:6" ht="22.5" x14ac:dyDescent="0.2">
      <c r="A370" s="209" t="s">
        <v>285</v>
      </c>
      <c r="B370" s="114"/>
      <c r="C370" s="114"/>
      <c r="D370" s="114"/>
      <c r="E370" s="118">
        <v>4</v>
      </c>
      <c r="F370" s="206"/>
    </row>
    <row r="371" spans="1:6" x14ac:dyDescent="0.2">
      <c r="A371" s="209" t="s">
        <v>274</v>
      </c>
      <c r="B371" s="114"/>
      <c r="C371" s="114"/>
      <c r="D371" s="114"/>
      <c r="E371" s="118">
        <v>0</v>
      </c>
      <c r="F371" s="206"/>
    </row>
    <row r="372" spans="1:6" x14ac:dyDescent="0.2">
      <c r="A372" s="209" t="s">
        <v>275</v>
      </c>
      <c r="B372" s="114"/>
      <c r="C372" s="114"/>
      <c r="D372" s="114"/>
      <c r="E372" s="118">
        <v>2</v>
      </c>
      <c r="F372" s="206"/>
    </row>
    <row r="373" spans="1:6" x14ac:dyDescent="0.2">
      <c r="A373" s="209" t="s">
        <v>298</v>
      </c>
      <c r="B373" s="114"/>
      <c r="C373" s="114"/>
      <c r="D373" s="114"/>
      <c r="E373" s="118">
        <v>0</v>
      </c>
      <c r="F373" s="206"/>
    </row>
    <row r="374" spans="1:6" ht="22.5" x14ac:dyDescent="0.2">
      <c r="A374" s="209" t="s">
        <v>292</v>
      </c>
      <c r="B374" s="114"/>
      <c r="C374" s="114"/>
      <c r="D374" s="114"/>
      <c r="E374" s="118">
        <v>0</v>
      </c>
      <c r="F374" s="206"/>
    </row>
    <row r="375" spans="1:6" ht="22.5" x14ac:dyDescent="0.2">
      <c r="A375" s="209" t="s">
        <v>293</v>
      </c>
      <c r="B375" s="114"/>
      <c r="C375" s="114"/>
      <c r="D375" s="114"/>
      <c r="E375" s="118">
        <v>0</v>
      </c>
      <c r="F375" s="206"/>
    </row>
    <row r="376" spans="1:6" x14ac:dyDescent="0.2">
      <c r="A376" s="348" t="e">
        <f>B366</f>
        <v>#REF!</v>
      </c>
      <c r="B376" s="349"/>
      <c r="C376" s="349"/>
      <c r="D376" s="350"/>
      <c r="E376" s="122">
        <f>SUM(E368:E375)</f>
        <v>12</v>
      </c>
      <c r="F376" s="218" t="s">
        <v>126</v>
      </c>
    </row>
    <row r="377" spans="1:6" x14ac:dyDescent="0.2">
      <c r="A377" s="203"/>
      <c r="B377" s="82"/>
      <c r="C377" s="82"/>
      <c r="D377" s="129"/>
      <c r="E377" s="130"/>
      <c r="F377" s="229"/>
    </row>
    <row r="378" spans="1:6" ht="22.5" customHeight="1" x14ac:dyDescent="0.2">
      <c r="A378" s="341" t="s">
        <v>158</v>
      </c>
      <c r="B378" s="343" t="e">
        <f>#REF!</f>
        <v>#REF!</v>
      </c>
      <c r="C378" s="344"/>
      <c r="D378" s="344"/>
      <c r="E378" s="344"/>
      <c r="F378" s="345"/>
    </row>
    <row r="379" spans="1:6" ht="22.5" x14ac:dyDescent="0.2">
      <c r="A379" s="342"/>
      <c r="B379" s="123" t="s">
        <v>264</v>
      </c>
      <c r="C379" s="124" t="s">
        <v>265</v>
      </c>
      <c r="D379" s="73"/>
      <c r="E379" s="113" t="s">
        <v>264</v>
      </c>
      <c r="F379" s="199" t="s">
        <v>162</v>
      </c>
    </row>
    <row r="380" spans="1:6" ht="22.5" x14ac:dyDescent="0.2">
      <c r="A380" s="207" t="s">
        <v>296</v>
      </c>
      <c r="B380" s="126"/>
      <c r="C380" s="126"/>
      <c r="D380" s="126"/>
      <c r="E380" s="116">
        <v>0</v>
      </c>
      <c r="F380" s="221"/>
    </row>
    <row r="381" spans="1:6" x14ac:dyDescent="0.2">
      <c r="A381" s="209" t="s">
        <v>297</v>
      </c>
      <c r="B381" s="114"/>
      <c r="C381" s="114"/>
      <c r="D381" s="114"/>
      <c r="E381" s="118">
        <v>1</v>
      </c>
      <c r="F381" s="206"/>
    </row>
    <row r="382" spans="1:6" ht="22.5" x14ac:dyDescent="0.2">
      <c r="A382" s="209" t="s">
        <v>285</v>
      </c>
      <c r="B382" s="114"/>
      <c r="C382" s="114"/>
      <c r="D382" s="114"/>
      <c r="E382" s="118">
        <v>1</v>
      </c>
      <c r="F382" s="206"/>
    </row>
    <row r="383" spans="1:6" x14ac:dyDescent="0.2">
      <c r="A383" s="209" t="s">
        <v>274</v>
      </c>
      <c r="B383" s="114"/>
      <c r="C383" s="114"/>
      <c r="D383" s="114"/>
      <c r="E383" s="118">
        <v>1</v>
      </c>
      <c r="F383" s="206"/>
    </row>
    <row r="384" spans="1:6" x14ac:dyDescent="0.2">
      <c r="A384" s="209" t="s">
        <v>275</v>
      </c>
      <c r="B384" s="114"/>
      <c r="C384" s="114"/>
      <c r="D384" s="114"/>
      <c r="E384" s="118">
        <v>1</v>
      </c>
      <c r="F384" s="206"/>
    </row>
    <row r="385" spans="1:6" x14ac:dyDescent="0.2">
      <c r="A385" s="209" t="s">
        <v>298</v>
      </c>
      <c r="B385" s="114"/>
      <c r="C385" s="114"/>
      <c r="D385" s="114"/>
      <c r="E385" s="118">
        <v>0</v>
      </c>
      <c r="F385" s="206"/>
    </row>
    <row r="386" spans="1:6" ht="22.5" x14ac:dyDescent="0.2">
      <c r="A386" s="209" t="s">
        <v>292</v>
      </c>
      <c r="B386" s="114"/>
      <c r="C386" s="114"/>
      <c r="D386" s="114"/>
      <c r="E386" s="118">
        <v>1</v>
      </c>
      <c r="F386" s="206"/>
    </row>
    <row r="387" spans="1:6" ht="22.5" x14ac:dyDescent="0.2">
      <c r="A387" s="209" t="s">
        <v>293</v>
      </c>
      <c r="B387" s="114"/>
      <c r="C387" s="114"/>
      <c r="D387" s="114"/>
      <c r="E387" s="118">
        <v>1</v>
      </c>
      <c r="F387" s="206"/>
    </row>
    <row r="388" spans="1:6" x14ac:dyDescent="0.2">
      <c r="A388" s="348" t="e">
        <f>B378</f>
        <v>#REF!</v>
      </c>
      <c r="B388" s="349"/>
      <c r="C388" s="349"/>
      <c r="D388" s="350"/>
      <c r="E388" s="122">
        <f>SUM(E380:E387)</f>
        <v>6</v>
      </c>
      <c r="F388" s="218" t="s">
        <v>126</v>
      </c>
    </row>
    <row r="389" spans="1:6" x14ac:dyDescent="0.2">
      <c r="A389" s="203"/>
      <c r="B389" s="82"/>
      <c r="C389" s="82"/>
      <c r="D389" s="129"/>
      <c r="E389" s="130"/>
      <c r="F389" s="229"/>
    </row>
    <row r="390" spans="1:6" x14ac:dyDescent="0.2">
      <c r="A390" s="341" t="s">
        <v>158</v>
      </c>
      <c r="B390" s="343" t="e">
        <f>#REF!</f>
        <v>#REF!</v>
      </c>
      <c r="C390" s="344"/>
      <c r="D390" s="344"/>
      <c r="E390" s="344"/>
      <c r="F390" s="345"/>
    </row>
    <row r="391" spans="1:6" ht="22.5" x14ac:dyDescent="0.2">
      <c r="A391" s="342"/>
      <c r="B391" s="123" t="s">
        <v>264</v>
      </c>
      <c r="C391" s="124" t="s">
        <v>265</v>
      </c>
      <c r="D391" s="73"/>
      <c r="E391" s="113" t="s">
        <v>264</v>
      </c>
      <c r="F391" s="199" t="s">
        <v>162</v>
      </c>
    </row>
    <row r="392" spans="1:6" ht="22.5" x14ac:dyDescent="0.2">
      <c r="A392" s="207" t="s">
        <v>296</v>
      </c>
      <c r="B392" s="126"/>
      <c r="C392" s="126"/>
      <c r="D392" s="126"/>
      <c r="E392" s="116">
        <v>1</v>
      </c>
      <c r="F392" s="221"/>
    </row>
    <row r="393" spans="1:6" x14ac:dyDescent="0.2">
      <c r="A393" s="209" t="s">
        <v>297</v>
      </c>
      <c r="B393" s="114"/>
      <c r="C393" s="114"/>
      <c r="D393" s="114"/>
      <c r="E393" s="118">
        <v>0</v>
      </c>
      <c r="F393" s="206"/>
    </row>
    <row r="394" spans="1:6" ht="22.5" x14ac:dyDescent="0.2">
      <c r="A394" s="209" t="s">
        <v>285</v>
      </c>
      <c r="B394" s="114"/>
      <c r="C394" s="114"/>
      <c r="D394" s="114"/>
      <c r="E394" s="118">
        <v>0</v>
      </c>
      <c r="F394" s="206"/>
    </row>
    <row r="395" spans="1:6" x14ac:dyDescent="0.2">
      <c r="A395" s="209" t="s">
        <v>274</v>
      </c>
      <c r="B395" s="114"/>
      <c r="C395" s="114"/>
      <c r="D395" s="114"/>
      <c r="E395" s="118">
        <v>0</v>
      </c>
      <c r="F395" s="206"/>
    </row>
    <row r="396" spans="1:6" x14ac:dyDescent="0.2">
      <c r="A396" s="209" t="s">
        <v>275</v>
      </c>
      <c r="B396" s="114"/>
      <c r="C396" s="114"/>
      <c r="D396" s="114"/>
      <c r="E396" s="118">
        <v>0</v>
      </c>
      <c r="F396" s="206"/>
    </row>
    <row r="397" spans="1:6" x14ac:dyDescent="0.2">
      <c r="A397" s="209" t="s">
        <v>298</v>
      </c>
      <c r="B397" s="114"/>
      <c r="C397" s="114"/>
      <c r="D397" s="114"/>
      <c r="E397" s="118">
        <v>1</v>
      </c>
      <c r="F397" s="206"/>
    </row>
    <row r="398" spans="1:6" ht="22.5" x14ac:dyDescent="0.2">
      <c r="A398" s="209" t="s">
        <v>292</v>
      </c>
      <c r="B398" s="114"/>
      <c r="C398" s="114"/>
      <c r="D398" s="114"/>
      <c r="E398" s="118">
        <v>0</v>
      </c>
      <c r="F398" s="206"/>
    </row>
    <row r="399" spans="1:6" ht="22.5" x14ac:dyDescent="0.2">
      <c r="A399" s="209" t="s">
        <v>293</v>
      </c>
      <c r="B399" s="114"/>
      <c r="C399" s="114"/>
      <c r="D399" s="114"/>
      <c r="E399" s="118">
        <v>0</v>
      </c>
      <c r="F399" s="206"/>
    </row>
    <row r="400" spans="1:6" x14ac:dyDescent="0.2">
      <c r="A400" s="348" t="e">
        <f>B390</f>
        <v>#REF!</v>
      </c>
      <c r="B400" s="349"/>
      <c r="C400" s="349"/>
      <c r="D400" s="350"/>
      <c r="E400" s="122">
        <f>SUM(E392:E399)</f>
        <v>2</v>
      </c>
      <c r="F400" s="218" t="s">
        <v>126</v>
      </c>
    </row>
    <row r="401" spans="1:6" x14ac:dyDescent="0.2">
      <c r="A401" s="203"/>
      <c r="B401" s="82"/>
      <c r="C401" s="82"/>
      <c r="D401" s="129"/>
      <c r="E401" s="130"/>
      <c r="F401" s="229"/>
    </row>
    <row r="402" spans="1:6" x14ac:dyDescent="0.2">
      <c r="A402" s="341" t="s">
        <v>158</v>
      </c>
      <c r="B402" s="343" t="e">
        <f>#REF!</f>
        <v>#REF!</v>
      </c>
      <c r="C402" s="344"/>
      <c r="D402" s="344"/>
      <c r="E402" s="344"/>
      <c r="F402" s="345"/>
    </row>
    <row r="403" spans="1:6" ht="22.5" x14ac:dyDescent="0.2">
      <c r="A403" s="342"/>
      <c r="B403" s="123" t="s">
        <v>264</v>
      </c>
      <c r="C403" s="124" t="s">
        <v>265</v>
      </c>
      <c r="D403" s="73"/>
      <c r="E403" s="113" t="s">
        <v>264</v>
      </c>
      <c r="F403" s="199" t="s">
        <v>162</v>
      </c>
    </row>
    <row r="404" spans="1:6" ht="22.5" x14ac:dyDescent="0.2">
      <c r="A404" s="207" t="s">
        <v>296</v>
      </c>
      <c r="B404" s="126"/>
      <c r="C404" s="126"/>
      <c r="D404" s="126"/>
      <c r="E404" s="116">
        <v>2</v>
      </c>
      <c r="F404" s="221"/>
    </row>
    <row r="405" spans="1:6" x14ac:dyDescent="0.2">
      <c r="A405" s="209" t="s">
        <v>297</v>
      </c>
      <c r="B405" s="114"/>
      <c r="C405" s="114"/>
      <c r="D405" s="114"/>
      <c r="E405" s="118">
        <v>1</v>
      </c>
      <c r="F405" s="206"/>
    </row>
    <row r="406" spans="1:6" ht="22.5" x14ac:dyDescent="0.2">
      <c r="A406" s="209" t="s">
        <v>285</v>
      </c>
      <c r="B406" s="114"/>
      <c r="C406" s="114"/>
      <c r="D406" s="114"/>
      <c r="E406" s="118">
        <v>1</v>
      </c>
      <c r="F406" s="206"/>
    </row>
    <row r="407" spans="1:6" x14ac:dyDescent="0.2">
      <c r="A407" s="209" t="s">
        <v>274</v>
      </c>
      <c r="B407" s="114"/>
      <c r="C407" s="114"/>
      <c r="D407" s="114"/>
      <c r="E407" s="118">
        <v>1</v>
      </c>
      <c r="F407" s="206"/>
    </row>
    <row r="408" spans="1:6" x14ac:dyDescent="0.2">
      <c r="A408" s="209" t="s">
        <v>275</v>
      </c>
      <c r="B408" s="114"/>
      <c r="C408" s="114"/>
      <c r="D408" s="114"/>
      <c r="E408" s="118">
        <v>1</v>
      </c>
      <c r="F408" s="206"/>
    </row>
    <row r="409" spans="1:6" x14ac:dyDescent="0.2">
      <c r="A409" s="209" t="s">
        <v>298</v>
      </c>
      <c r="B409" s="114"/>
      <c r="C409" s="114"/>
      <c r="D409" s="114"/>
      <c r="E409" s="118">
        <v>2</v>
      </c>
      <c r="F409" s="206"/>
    </row>
    <row r="410" spans="1:6" ht="22.5" x14ac:dyDescent="0.2">
      <c r="A410" s="209" t="s">
        <v>292</v>
      </c>
      <c r="B410" s="114"/>
      <c r="C410" s="114"/>
      <c r="D410" s="114"/>
      <c r="E410" s="118">
        <v>1</v>
      </c>
      <c r="F410" s="206"/>
    </row>
    <row r="411" spans="1:6" ht="22.5" x14ac:dyDescent="0.2">
      <c r="A411" s="209" t="s">
        <v>293</v>
      </c>
      <c r="B411" s="114"/>
      <c r="C411" s="114"/>
      <c r="D411" s="114"/>
      <c r="E411" s="118">
        <v>1</v>
      </c>
      <c r="F411" s="206"/>
    </row>
    <row r="412" spans="1:6" x14ac:dyDescent="0.2">
      <c r="A412" s="224" t="s">
        <v>358</v>
      </c>
      <c r="B412" s="149"/>
      <c r="C412" s="149"/>
      <c r="D412" s="150"/>
      <c r="E412" s="151">
        <v>4</v>
      </c>
      <c r="F412" s="234"/>
    </row>
    <row r="413" spans="1:6" x14ac:dyDescent="0.2">
      <c r="A413" s="348" t="e">
        <f>B402</f>
        <v>#REF!</v>
      </c>
      <c r="B413" s="349"/>
      <c r="C413" s="349"/>
      <c r="D413" s="350"/>
      <c r="E413" s="122">
        <f>SUM(E404:E412)</f>
        <v>14</v>
      </c>
      <c r="F413" s="218" t="s">
        <v>126</v>
      </c>
    </row>
    <row r="414" spans="1:6" x14ac:dyDescent="0.2">
      <c r="A414" s="222"/>
      <c r="B414" s="82"/>
      <c r="C414" s="142"/>
      <c r="D414" s="143"/>
      <c r="E414" s="144"/>
      <c r="F414" s="223"/>
    </row>
    <row r="415" spans="1:6" x14ac:dyDescent="0.2">
      <c r="A415" s="341" t="s">
        <v>158</v>
      </c>
      <c r="B415" s="343" t="e">
        <f>#REF!</f>
        <v>#REF!</v>
      </c>
      <c r="C415" s="344"/>
      <c r="D415" s="344"/>
      <c r="E415" s="344"/>
      <c r="F415" s="345"/>
    </row>
    <row r="416" spans="1:6" ht="22.5" x14ac:dyDescent="0.2">
      <c r="A416" s="342"/>
      <c r="B416" s="123" t="s">
        <v>264</v>
      </c>
      <c r="C416" s="124" t="s">
        <v>265</v>
      </c>
      <c r="D416" s="73"/>
      <c r="E416" s="113" t="s">
        <v>264</v>
      </c>
      <c r="F416" s="199" t="s">
        <v>162</v>
      </c>
    </row>
    <row r="417" spans="1:6" ht="22.5" x14ac:dyDescent="0.2">
      <c r="A417" s="207" t="s">
        <v>296</v>
      </c>
      <c r="B417" s="126"/>
      <c r="C417" s="126"/>
      <c r="D417" s="126"/>
      <c r="E417" s="116">
        <v>4</v>
      </c>
      <c r="F417" s="221"/>
    </row>
    <row r="418" spans="1:6" x14ac:dyDescent="0.2">
      <c r="A418" s="209" t="s">
        <v>297</v>
      </c>
      <c r="B418" s="114"/>
      <c r="C418" s="114"/>
      <c r="D418" s="114"/>
      <c r="E418" s="118">
        <v>0</v>
      </c>
      <c r="F418" s="206"/>
    </row>
    <row r="419" spans="1:6" ht="22.5" x14ac:dyDescent="0.2">
      <c r="A419" s="209" t="s">
        <v>285</v>
      </c>
      <c r="B419" s="114"/>
      <c r="C419" s="114"/>
      <c r="D419" s="114"/>
      <c r="E419" s="118">
        <v>1</v>
      </c>
      <c r="F419" s="206"/>
    </row>
    <row r="420" spans="1:6" x14ac:dyDescent="0.2">
      <c r="A420" s="209" t="s">
        <v>274</v>
      </c>
      <c r="B420" s="114"/>
      <c r="C420" s="114"/>
      <c r="D420" s="114"/>
      <c r="E420" s="118">
        <v>0</v>
      </c>
      <c r="F420" s="206"/>
    </row>
    <row r="421" spans="1:6" x14ac:dyDescent="0.2">
      <c r="A421" s="209" t="s">
        <v>275</v>
      </c>
      <c r="B421" s="114"/>
      <c r="C421" s="114"/>
      <c r="D421" s="114"/>
      <c r="E421" s="118">
        <v>0</v>
      </c>
      <c r="F421" s="206"/>
    </row>
    <row r="422" spans="1:6" x14ac:dyDescent="0.2">
      <c r="A422" s="209" t="s">
        <v>298</v>
      </c>
      <c r="B422" s="114"/>
      <c r="C422" s="114"/>
      <c r="D422" s="114"/>
      <c r="E422" s="118">
        <v>0</v>
      </c>
      <c r="F422" s="206"/>
    </row>
    <row r="423" spans="1:6" ht="22.5" x14ac:dyDescent="0.2">
      <c r="A423" s="209" t="s">
        <v>292</v>
      </c>
      <c r="B423" s="114"/>
      <c r="C423" s="114"/>
      <c r="D423" s="114"/>
      <c r="E423" s="118">
        <v>0</v>
      </c>
      <c r="F423" s="206"/>
    </row>
    <row r="424" spans="1:6" ht="22.5" x14ac:dyDescent="0.2">
      <c r="A424" s="209" t="s">
        <v>293</v>
      </c>
      <c r="B424" s="114"/>
      <c r="C424" s="114"/>
      <c r="D424" s="114"/>
      <c r="E424" s="118">
        <v>0</v>
      </c>
      <c r="F424" s="206"/>
    </row>
    <row r="425" spans="1:6" x14ac:dyDescent="0.2">
      <c r="A425" s="348" t="e">
        <f>B415</f>
        <v>#REF!</v>
      </c>
      <c r="B425" s="349"/>
      <c r="C425" s="349"/>
      <c r="D425" s="350"/>
      <c r="E425" s="122">
        <f>SUM(E417:E424)</f>
        <v>5</v>
      </c>
      <c r="F425" s="218" t="s">
        <v>126</v>
      </c>
    </row>
    <row r="426" spans="1:6" x14ac:dyDescent="0.2">
      <c r="A426" s="222"/>
      <c r="B426" s="82"/>
      <c r="C426" s="142"/>
      <c r="D426" s="143"/>
      <c r="E426" s="144"/>
      <c r="F426" s="223"/>
    </row>
    <row r="427" spans="1:6" ht="12.75" customHeight="1" x14ac:dyDescent="0.2">
      <c r="A427" s="341" t="s">
        <v>158</v>
      </c>
      <c r="B427" s="343" t="e">
        <f>#REF!</f>
        <v>#REF!</v>
      </c>
      <c r="C427" s="344"/>
      <c r="D427" s="344"/>
      <c r="E427" s="344"/>
      <c r="F427" s="345"/>
    </row>
    <row r="428" spans="1:6" ht="22.5" x14ac:dyDescent="0.2">
      <c r="A428" s="342"/>
      <c r="B428" s="123" t="s">
        <v>264</v>
      </c>
      <c r="C428" s="124" t="s">
        <v>265</v>
      </c>
      <c r="D428" s="73"/>
      <c r="E428" s="113" t="s">
        <v>264</v>
      </c>
      <c r="F428" s="199" t="s">
        <v>162</v>
      </c>
    </row>
    <row r="429" spans="1:6" ht="22.5" x14ac:dyDescent="0.2">
      <c r="A429" s="207" t="s">
        <v>296</v>
      </c>
      <c r="B429" s="126"/>
      <c r="C429" s="126"/>
      <c r="D429" s="126"/>
      <c r="E429" s="116">
        <v>0</v>
      </c>
      <c r="F429" s="221"/>
    </row>
    <row r="430" spans="1:6" x14ac:dyDescent="0.2">
      <c r="A430" s="209" t="s">
        <v>297</v>
      </c>
      <c r="B430" s="114"/>
      <c r="C430" s="114"/>
      <c r="D430" s="114"/>
      <c r="E430" s="118">
        <v>0</v>
      </c>
      <c r="F430" s="206"/>
    </row>
    <row r="431" spans="1:6" ht="22.5" x14ac:dyDescent="0.2">
      <c r="A431" s="209" t="s">
        <v>285</v>
      </c>
      <c r="B431" s="114"/>
      <c r="C431" s="114"/>
      <c r="D431" s="114"/>
      <c r="E431" s="118">
        <v>1</v>
      </c>
      <c r="F431" s="206"/>
    </row>
    <row r="432" spans="1:6" x14ac:dyDescent="0.2">
      <c r="A432" s="209" t="s">
        <v>274</v>
      </c>
      <c r="B432" s="114"/>
      <c r="C432" s="114"/>
      <c r="D432" s="114"/>
      <c r="E432" s="118">
        <v>0</v>
      </c>
      <c r="F432" s="206"/>
    </row>
    <row r="433" spans="1:6" x14ac:dyDescent="0.2">
      <c r="A433" s="209" t="s">
        <v>275</v>
      </c>
      <c r="B433" s="114"/>
      <c r="C433" s="114"/>
      <c r="D433" s="114"/>
      <c r="E433" s="118">
        <v>0</v>
      </c>
      <c r="F433" s="206"/>
    </row>
    <row r="434" spans="1:6" x14ac:dyDescent="0.2">
      <c r="A434" s="209" t="s">
        <v>298</v>
      </c>
      <c r="B434" s="114"/>
      <c r="C434" s="114"/>
      <c r="D434" s="114"/>
      <c r="E434" s="118">
        <v>0</v>
      </c>
      <c r="F434" s="206"/>
    </row>
    <row r="435" spans="1:6" ht="22.5" x14ac:dyDescent="0.2">
      <c r="A435" s="209" t="s">
        <v>292</v>
      </c>
      <c r="B435" s="114"/>
      <c r="C435" s="114"/>
      <c r="D435" s="114"/>
      <c r="E435" s="118">
        <v>0</v>
      </c>
      <c r="F435" s="206"/>
    </row>
    <row r="436" spans="1:6" ht="22.5" x14ac:dyDescent="0.2">
      <c r="A436" s="209" t="s">
        <v>293</v>
      </c>
      <c r="B436" s="114"/>
      <c r="C436" s="114"/>
      <c r="D436" s="114"/>
      <c r="E436" s="118">
        <v>0</v>
      </c>
      <c r="F436" s="206"/>
    </row>
    <row r="437" spans="1:6" x14ac:dyDescent="0.2">
      <c r="A437" s="348" t="e">
        <f>B427</f>
        <v>#REF!</v>
      </c>
      <c r="B437" s="349"/>
      <c r="C437" s="349"/>
      <c r="D437" s="350"/>
      <c r="E437" s="122">
        <f>SUM(E429:E436)</f>
        <v>1</v>
      </c>
      <c r="F437" s="218" t="s">
        <v>126</v>
      </c>
    </row>
    <row r="438" spans="1:6" x14ac:dyDescent="0.2">
      <c r="A438" s="222"/>
      <c r="B438" s="82"/>
      <c r="C438" s="142"/>
      <c r="D438" s="143"/>
      <c r="E438" s="144"/>
      <c r="F438" s="223"/>
    </row>
    <row r="439" spans="1:6" x14ac:dyDescent="0.2">
      <c r="A439" s="341" t="s">
        <v>158</v>
      </c>
      <c r="B439" s="343" t="e">
        <f>#REF!</f>
        <v>#REF!</v>
      </c>
      <c r="C439" s="344"/>
      <c r="D439" s="344"/>
      <c r="E439" s="344"/>
      <c r="F439" s="345"/>
    </row>
    <row r="440" spans="1:6" ht="22.5" x14ac:dyDescent="0.2">
      <c r="A440" s="342"/>
      <c r="B440" s="123" t="s">
        <v>264</v>
      </c>
      <c r="C440" s="124" t="s">
        <v>265</v>
      </c>
      <c r="D440" s="73"/>
      <c r="E440" s="113" t="s">
        <v>264</v>
      </c>
      <c r="F440" s="199" t="s">
        <v>162</v>
      </c>
    </row>
    <row r="441" spans="1:6" ht="22.5" x14ac:dyDescent="0.2">
      <c r="A441" s="207" t="s">
        <v>296</v>
      </c>
      <c r="B441" s="126"/>
      <c r="C441" s="126"/>
      <c r="D441" s="126"/>
      <c r="E441" s="116">
        <v>1</v>
      </c>
      <c r="F441" s="221"/>
    </row>
    <row r="442" spans="1:6" x14ac:dyDescent="0.2">
      <c r="A442" s="209" t="s">
        <v>297</v>
      </c>
      <c r="B442" s="114"/>
      <c r="C442" s="114"/>
      <c r="D442" s="114"/>
      <c r="E442" s="118">
        <v>0</v>
      </c>
      <c r="F442" s="206"/>
    </row>
    <row r="443" spans="1:6" ht="22.5" x14ac:dyDescent="0.2">
      <c r="A443" s="209" t="s">
        <v>285</v>
      </c>
      <c r="B443" s="114"/>
      <c r="C443" s="114"/>
      <c r="D443" s="114"/>
      <c r="E443" s="118">
        <v>0</v>
      </c>
      <c r="F443" s="206"/>
    </row>
    <row r="444" spans="1:6" x14ac:dyDescent="0.2">
      <c r="A444" s="209" t="s">
        <v>274</v>
      </c>
      <c r="B444" s="114"/>
      <c r="C444" s="114"/>
      <c r="D444" s="114"/>
      <c r="E444" s="118">
        <v>0</v>
      </c>
      <c r="F444" s="206"/>
    </row>
    <row r="445" spans="1:6" x14ac:dyDescent="0.2">
      <c r="A445" s="209" t="s">
        <v>275</v>
      </c>
      <c r="B445" s="114"/>
      <c r="C445" s="114"/>
      <c r="D445" s="114"/>
      <c r="E445" s="118">
        <v>0</v>
      </c>
      <c r="F445" s="206"/>
    </row>
    <row r="446" spans="1:6" x14ac:dyDescent="0.2">
      <c r="A446" s="209" t="s">
        <v>298</v>
      </c>
      <c r="B446" s="114"/>
      <c r="C446" s="114"/>
      <c r="D446" s="114"/>
      <c r="E446" s="118">
        <v>0</v>
      </c>
      <c r="F446" s="206"/>
    </row>
    <row r="447" spans="1:6" ht="22.5" x14ac:dyDescent="0.2">
      <c r="A447" s="209" t="s">
        <v>292</v>
      </c>
      <c r="B447" s="114"/>
      <c r="C447" s="114"/>
      <c r="D447" s="114"/>
      <c r="E447" s="118">
        <v>0</v>
      </c>
      <c r="F447" s="206"/>
    </row>
    <row r="448" spans="1:6" ht="22.5" x14ac:dyDescent="0.2">
      <c r="A448" s="209" t="s">
        <v>293</v>
      </c>
      <c r="B448" s="114"/>
      <c r="C448" s="114"/>
      <c r="D448" s="114"/>
      <c r="E448" s="118">
        <v>0</v>
      </c>
      <c r="F448" s="206"/>
    </row>
    <row r="449" spans="1:6" x14ac:dyDescent="0.2">
      <c r="A449" s="348" t="e">
        <f>B439</f>
        <v>#REF!</v>
      </c>
      <c r="B449" s="349"/>
      <c r="C449" s="349"/>
      <c r="D449" s="350"/>
      <c r="E449" s="122">
        <f>SUM(E441:E448)</f>
        <v>1</v>
      </c>
      <c r="F449" s="218" t="s">
        <v>126</v>
      </c>
    </row>
    <row r="450" spans="1:6" ht="12.75" customHeight="1" x14ac:dyDescent="0.2">
      <c r="A450" s="222"/>
      <c r="B450" s="82"/>
      <c r="C450" s="142"/>
      <c r="D450" s="143"/>
      <c r="E450" s="144"/>
      <c r="F450" s="223"/>
    </row>
    <row r="451" spans="1:6" x14ac:dyDescent="0.2">
      <c r="A451" s="341" t="s">
        <v>158</v>
      </c>
      <c r="B451" s="343" t="e">
        <f>#REF!</f>
        <v>#REF!</v>
      </c>
      <c r="C451" s="344"/>
      <c r="D451" s="344"/>
      <c r="E451" s="344"/>
      <c r="F451" s="345"/>
    </row>
    <row r="452" spans="1:6" ht="22.5" x14ac:dyDescent="0.2">
      <c r="A452" s="342"/>
      <c r="B452" s="123" t="s">
        <v>264</v>
      </c>
      <c r="C452" s="124" t="s">
        <v>265</v>
      </c>
      <c r="D452" s="73"/>
      <c r="E452" s="113" t="s">
        <v>264</v>
      </c>
      <c r="F452" s="199" t="s">
        <v>162</v>
      </c>
    </row>
    <row r="453" spans="1:6" x14ac:dyDescent="0.2">
      <c r="A453" s="209" t="s">
        <v>298</v>
      </c>
      <c r="B453" s="114"/>
      <c r="C453" s="114"/>
      <c r="D453" s="114"/>
      <c r="E453" s="118">
        <v>1</v>
      </c>
      <c r="F453" s="206"/>
    </row>
    <row r="454" spans="1:6" x14ac:dyDescent="0.2">
      <c r="A454" s="224"/>
      <c r="B454" s="149"/>
      <c r="C454" s="149"/>
      <c r="D454" s="150"/>
      <c r="E454" s="151"/>
      <c r="F454" s="234"/>
    </row>
    <row r="455" spans="1:6" x14ac:dyDescent="0.2">
      <c r="A455" s="348" t="e">
        <f>B451</f>
        <v>#REF!</v>
      </c>
      <c r="B455" s="349"/>
      <c r="C455" s="349"/>
      <c r="D455" s="350"/>
      <c r="E455" s="122">
        <f>SUM(E453:E453)</f>
        <v>1</v>
      </c>
      <c r="F455" s="218" t="s">
        <v>126</v>
      </c>
    </row>
    <row r="456" spans="1:6" x14ac:dyDescent="0.2">
      <c r="A456" s="222"/>
      <c r="B456" s="82"/>
      <c r="C456" s="142"/>
      <c r="D456" s="143"/>
      <c r="E456" s="144"/>
      <c r="F456" s="223"/>
    </row>
    <row r="457" spans="1:6" x14ac:dyDescent="0.2">
      <c r="A457" s="341" t="s">
        <v>158</v>
      </c>
      <c r="B457" s="343" t="e">
        <f>#REF!</f>
        <v>#REF!</v>
      </c>
      <c r="C457" s="344"/>
      <c r="D457" s="344"/>
      <c r="E457" s="344"/>
      <c r="F457" s="345"/>
    </row>
    <row r="458" spans="1:6" ht="22.5" x14ac:dyDescent="0.2">
      <c r="A458" s="342"/>
      <c r="B458" s="123" t="s">
        <v>264</v>
      </c>
      <c r="C458" s="124" t="s">
        <v>265</v>
      </c>
      <c r="D458" s="73"/>
      <c r="E458" s="113" t="s">
        <v>264</v>
      </c>
      <c r="F458" s="199" t="s">
        <v>162</v>
      </c>
    </row>
    <row r="459" spans="1:6" x14ac:dyDescent="0.2">
      <c r="A459" s="209" t="s">
        <v>303</v>
      </c>
      <c r="B459" s="114"/>
      <c r="C459" s="114"/>
      <c r="D459" s="114"/>
      <c r="E459" s="118">
        <v>1</v>
      </c>
      <c r="F459" s="206"/>
    </row>
    <row r="460" spans="1:6" x14ac:dyDescent="0.2">
      <c r="A460" s="224" t="s">
        <v>302</v>
      </c>
      <c r="B460" s="149"/>
      <c r="C460" s="149"/>
      <c r="D460" s="150"/>
      <c r="E460" s="151">
        <v>1</v>
      </c>
      <c r="F460" s="234"/>
    </row>
    <row r="461" spans="1:6" x14ac:dyDescent="0.2">
      <c r="A461" s="224"/>
      <c r="B461" s="149"/>
      <c r="C461" s="149"/>
      <c r="D461" s="150"/>
      <c r="E461" s="151"/>
      <c r="F461" s="234"/>
    </row>
    <row r="462" spans="1:6" x14ac:dyDescent="0.2">
      <c r="A462" s="348" t="e">
        <f>B457</f>
        <v>#REF!</v>
      </c>
      <c r="B462" s="349"/>
      <c r="C462" s="349"/>
      <c r="D462" s="350"/>
      <c r="E462" s="122">
        <f>SUM(E459:E460)</f>
        <v>2</v>
      </c>
      <c r="F462" s="218" t="s">
        <v>126</v>
      </c>
    </row>
    <row r="463" spans="1:6" x14ac:dyDescent="0.2">
      <c r="A463" s="222"/>
      <c r="B463" s="82"/>
      <c r="C463" s="142"/>
      <c r="D463" s="143"/>
      <c r="E463" s="144"/>
      <c r="F463" s="223"/>
    </row>
    <row r="464" spans="1:6" x14ac:dyDescent="0.2">
      <c r="A464" s="341" t="s">
        <v>158</v>
      </c>
      <c r="B464" s="343" t="e">
        <f>#REF!</f>
        <v>#REF!</v>
      </c>
      <c r="C464" s="344"/>
      <c r="D464" s="344"/>
      <c r="E464" s="344"/>
      <c r="F464" s="345"/>
    </row>
    <row r="465" spans="1:6" ht="22.5" x14ac:dyDescent="0.2">
      <c r="A465" s="342"/>
      <c r="B465" s="123" t="s">
        <v>264</v>
      </c>
      <c r="C465" s="124" t="s">
        <v>265</v>
      </c>
      <c r="D465" s="73"/>
      <c r="E465" s="113" t="s">
        <v>264</v>
      </c>
      <c r="F465" s="199" t="s">
        <v>162</v>
      </c>
    </row>
    <row r="466" spans="1:6" x14ac:dyDescent="0.2">
      <c r="A466" s="209" t="s">
        <v>309</v>
      </c>
      <c r="B466" s="114"/>
      <c r="C466" s="114"/>
      <c r="D466" s="114"/>
      <c r="E466" s="118">
        <v>1</v>
      </c>
      <c r="F466" s="206"/>
    </row>
    <row r="467" spans="1:6" x14ac:dyDescent="0.2">
      <c r="A467" s="224" t="s">
        <v>310</v>
      </c>
      <c r="B467" s="149"/>
      <c r="C467" s="149"/>
      <c r="D467" s="150"/>
      <c r="E467" s="151">
        <v>1</v>
      </c>
      <c r="F467" s="234"/>
    </row>
    <row r="468" spans="1:6" x14ac:dyDescent="0.2">
      <c r="A468" s="224" t="s">
        <v>311</v>
      </c>
      <c r="B468" s="149"/>
      <c r="C468" s="149"/>
      <c r="D468" s="150"/>
      <c r="E468" s="151">
        <v>1</v>
      </c>
      <c r="F468" s="234"/>
    </row>
    <row r="469" spans="1:6" x14ac:dyDescent="0.2">
      <c r="A469" s="224" t="s">
        <v>312</v>
      </c>
      <c r="B469" s="149"/>
      <c r="C469" s="149"/>
      <c r="D469" s="150"/>
      <c r="E469" s="151">
        <v>1</v>
      </c>
      <c r="F469" s="234"/>
    </row>
    <row r="470" spans="1:6" x14ac:dyDescent="0.2">
      <c r="A470" s="224" t="s">
        <v>313</v>
      </c>
      <c r="B470" s="149"/>
      <c r="C470" s="149"/>
      <c r="D470" s="150"/>
      <c r="E470" s="151">
        <v>1</v>
      </c>
      <c r="F470" s="234"/>
    </row>
    <row r="471" spans="1:6" x14ac:dyDescent="0.2">
      <c r="A471" s="224"/>
      <c r="B471" s="149"/>
      <c r="C471" s="149"/>
      <c r="D471" s="150"/>
      <c r="E471" s="151"/>
      <c r="F471" s="234"/>
    </row>
    <row r="472" spans="1:6" x14ac:dyDescent="0.2">
      <c r="A472" s="348" t="e">
        <f>B464</f>
        <v>#REF!</v>
      </c>
      <c r="B472" s="349"/>
      <c r="C472" s="349"/>
      <c r="D472" s="350"/>
      <c r="E472" s="122">
        <f>SUM(E466:E470)</f>
        <v>5</v>
      </c>
      <c r="F472" s="218" t="s">
        <v>126</v>
      </c>
    </row>
    <row r="473" spans="1:6" x14ac:dyDescent="0.2">
      <c r="A473" s="222"/>
      <c r="B473" s="82"/>
      <c r="C473" s="142"/>
      <c r="D473" s="143"/>
      <c r="E473" s="144"/>
      <c r="F473" s="223"/>
    </row>
    <row r="474" spans="1:6" x14ac:dyDescent="0.2">
      <c r="A474" s="341" t="s">
        <v>158</v>
      </c>
      <c r="B474" s="343" t="e">
        <f>#REF!</f>
        <v>#REF!</v>
      </c>
      <c r="C474" s="344"/>
      <c r="D474" s="344"/>
      <c r="E474" s="344"/>
      <c r="F474" s="345"/>
    </row>
    <row r="475" spans="1:6" ht="22.5" x14ac:dyDescent="0.2">
      <c r="A475" s="342"/>
      <c r="B475" s="123" t="s">
        <v>264</v>
      </c>
      <c r="C475" s="124" t="s">
        <v>265</v>
      </c>
      <c r="D475" s="73"/>
      <c r="E475" s="113" t="s">
        <v>264</v>
      </c>
      <c r="F475" s="199" t="s">
        <v>162</v>
      </c>
    </row>
    <row r="476" spans="1:6" x14ac:dyDescent="0.2">
      <c r="A476" s="209" t="s">
        <v>306</v>
      </c>
      <c r="B476" s="114"/>
      <c r="C476" s="114"/>
      <c r="D476" s="114"/>
      <c r="E476" s="118">
        <v>1</v>
      </c>
      <c r="F476" s="206"/>
    </row>
    <row r="477" spans="1:6" x14ac:dyDescent="0.2">
      <c r="A477" s="224" t="s">
        <v>307</v>
      </c>
      <c r="B477" s="149"/>
      <c r="C477" s="149"/>
      <c r="D477" s="150"/>
      <c r="E477" s="151">
        <v>1</v>
      </c>
      <c r="F477" s="234"/>
    </row>
    <row r="478" spans="1:6" x14ac:dyDescent="0.2">
      <c r="A478" s="224"/>
      <c r="B478" s="149"/>
      <c r="C478" s="149"/>
      <c r="D478" s="150"/>
      <c r="E478" s="151"/>
      <c r="F478" s="234"/>
    </row>
    <row r="479" spans="1:6" x14ac:dyDescent="0.2">
      <c r="A479" s="348" t="e">
        <f>B474</f>
        <v>#REF!</v>
      </c>
      <c r="B479" s="349"/>
      <c r="C479" s="349"/>
      <c r="D479" s="350"/>
      <c r="E479" s="122">
        <f>SUM(E476:E477)</f>
        <v>2</v>
      </c>
      <c r="F479" s="218" t="s">
        <v>126</v>
      </c>
    </row>
    <row r="480" spans="1:6" x14ac:dyDescent="0.2">
      <c r="A480" s="222"/>
      <c r="B480" s="82"/>
      <c r="C480" s="142"/>
      <c r="D480" s="143"/>
      <c r="E480" s="144"/>
      <c r="F480" s="223"/>
    </row>
    <row r="481" spans="1:6" ht="23.25" customHeight="1" x14ac:dyDescent="0.2">
      <c r="A481" s="341" t="s">
        <v>158</v>
      </c>
      <c r="B481" s="343" t="e">
        <f>#REF!</f>
        <v>#REF!</v>
      </c>
      <c r="C481" s="344"/>
      <c r="D481" s="344"/>
      <c r="E481" s="344"/>
      <c r="F481" s="345"/>
    </row>
    <row r="482" spans="1:6" ht="22.5" x14ac:dyDescent="0.2">
      <c r="A482" s="342"/>
      <c r="B482" s="123" t="s">
        <v>264</v>
      </c>
      <c r="C482" s="124" t="s">
        <v>265</v>
      </c>
      <c r="D482" s="73"/>
      <c r="E482" s="113" t="s">
        <v>264</v>
      </c>
      <c r="F482" s="199" t="s">
        <v>162</v>
      </c>
    </row>
    <row r="483" spans="1:6" x14ac:dyDescent="0.2">
      <c r="A483" s="209"/>
      <c r="B483" s="114"/>
      <c r="C483" s="114"/>
      <c r="D483" s="114"/>
      <c r="E483" s="118">
        <v>1</v>
      </c>
      <c r="F483" s="206"/>
    </row>
    <row r="484" spans="1:6" x14ac:dyDescent="0.2">
      <c r="A484" s="224"/>
      <c r="B484" s="149"/>
      <c r="C484" s="149"/>
      <c r="D484" s="150"/>
      <c r="E484" s="151"/>
      <c r="F484" s="234"/>
    </row>
    <row r="485" spans="1:6" x14ac:dyDescent="0.2">
      <c r="A485" s="348" t="e">
        <f>B481</f>
        <v>#REF!</v>
      </c>
      <c r="B485" s="349"/>
      <c r="C485" s="349"/>
      <c r="D485" s="350"/>
      <c r="E485" s="122">
        <f>SUM(E483:E483)</f>
        <v>1</v>
      </c>
      <c r="F485" s="218" t="s">
        <v>126</v>
      </c>
    </row>
    <row r="486" spans="1:6" x14ac:dyDescent="0.2">
      <c r="A486" s="222"/>
      <c r="B486" s="82"/>
      <c r="C486" s="142"/>
      <c r="D486" s="143"/>
      <c r="E486" s="144"/>
      <c r="F486" s="223"/>
    </row>
    <row r="487" spans="1:6" ht="24" customHeight="1" x14ac:dyDescent="0.2">
      <c r="A487" s="341" t="s">
        <v>158</v>
      </c>
      <c r="B487" s="343" t="e">
        <f>#REF!</f>
        <v>#REF!</v>
      </c>
      <c r="C487" s="344"/>
      <c r="D487" s="344"/>
      <c r="E487" s="344"/>
      <c r="F487" s="345"/>
    </row>
    <row r="488" spans="1:6" ht="22.5" x14ac:dyDescent="0.2">
      <c r="A488" s="342"/>
      <c r="B488" s="123" t="s">
        <v>264</v>
      </c>
      <c r="C488" s="124" t="s">
        <v>265</v>
      </c>
      <c r="D488" s="73"/>
      <c r="E488" s="113" t="s">
        <v>264</v>
      </c>
      <c r="F488" s="199" t="s">
        <v>162</v>
      </c>
    </row>
    <row r="489" spans="1:6" x14ac:dyDescent="0.2">
      <c r="A489" s="209"/>
      <c r="B489" s="114"/>
      <c r="C489" s="114"/>
      <c r="D489" s="114"/>
      <c r="E489" s="118">
        <v>1</v>
      </c>
      <c r="F489" s="206"/>
    </row>
    <row r="490" spans="1:6" x14ac:dyDescent="0.2">
      <c r="A490" s="224"/>
      <c r="B490" s="149"/>
      <c r="C490" s="149"/>
      <c r="D490" s="150"/>
      <c r="E490" s="151"/>
      <c r="F490" s="234"/>
    </row>
    <row r="491" spans="1:6" x14ac:dyDescent="0.2">
      <c r="A491" s="348" t="e">
        <f>B487</f>
        <v>#REF!</v>
      </c>
      <c r="B491" s="349"/>
      <c r="C491" s="349"/>
      <c r="D491" s="350"/>
      <c r="E491" s="122">
        <f>SUM(E489:E489)</f>
        <v>1</v>
      </c>
      <c r="F491" s="218" t="s">
        <v>126</v>
      </c>
    </row>
    <row r="492" spans="1:6" x14ac:dyDescent="0.2">
      <c r="A492" s="222"/>
      <c r="B492" s="82"/>
      <c r="C492" s="142"/>
      <c r="D492" s="143"/>
      <c r="E492" s="144"/>
      <c r="F492" s="223"/>
    </row>
    <row r="493" spans="1:6" x14ac:dyDescent="0.2">
      <c r="A493" s="341" t="s">
        <v>158</v>
      </c>
      <c r="B493" s="343" t="e">
        <f>#REF!</f>
        <v>#REF!</v>
      </c>
      <c r="C493" s="344"/>
      <c r="D493" s="344"/>
      <c r="E493" s="344"/>
      <c r="F493" s="345"/>
    </row>
    <row r="494" spans="1:6" ht="22.5" x14ac:dyDescent="0.2">
      <c r="A494" s="342"/>
      <c r="B494" s="123" t="s">
        <v>264</v>
      </c>
      <c r="C494" s="124" t="s">
        <v>265</v>
      </c>
      <c r="D494" s="73"/>
      <c r="E494" s="113" t="s">
        <v>264</v>
      </c>
      <c r="F494" s="199" t="s">
        <v>162</v>
      </c>
    </row>
    <row r="495" spans="1:6" x14ac:dyDescent="0.2">
      <c r="A495" s="209"/>
      <c r="B495" s="114"/>
      <c r="C495" s="114"/>
      <c r="D495" s="114"/>
      <c r="E495" s="118">
        <v>1</v>
      </c>
      <c r="F495" s="206"/>
    </row>
    <row r="496" spans="1:6" x14ac:dyDescent="0.2">
      <c r="A496" s="224"/>
      <c r="B496" s="149"/>
      <c r="C496" s="149"/>
      <c r="D496" s="150"/>
      <c r="E496" s="151"/>
      <c r="F496" s="234"/>
    </row>
    <row r="497" spans="1:6" x14ac:dyDescent="0.2">
      <c r="A497" s="348" t="e">
        <f>B493</f>
        <v>#REF!</v>
      </c>
      <c r="B497" s="349"/>
      <c r="C497" s="349"/>
      <c r="D497" s="350"/>
      <c r="E497" s="122">
        <f>SUM(E495:E495)</f>
        <v>1</v>
      </c>
      <c r="F497" s="218" t="s">
        <v>126</v>
      </c>
    </row>
    <row r="498" spans="1:6" x14ac:dyDescent="0.2">
      <c r="A498" s="222"/>
      <c r="B498" s="82"/>
      <c r="C498" s="142"/>
      <c r="D498" s="143"/>
      <c r="E498" s="144"/>
      <c r="F498" s="223"/>
    </row>
    <row r="499" spans="1:6" x14ac:dyDescent="0.2">
      <c r="A499" s="341" t="s">
        <v>158</v>
      </c>
      <c r="B499" s="343" t="e">
        <f>#REF!</f>
        <v>#REF!</v>
      </c>
      <c r="C499" s="344"/>
      <c r="D499" s="344"/>
      <c r="E499" s="344"/>
      <c r="F499" s="345"/>
    </row>
    <row r="500" spans="1:6" ht="22.5" x14ac:dyDescent="0.2">
      <c r="A500" s="342"/>
      <c r="B500" s="123"/>
      <c r="C500" s="124" t="s">
        <v>265</v>
      </c>
      <c r="D500" s="123" t="s">
        <v>425</v>
      </c>
      <c r="E500" s="113" t="s">
        <v>264</v>
      </c>
      <c r="F500" s="199" t="s">
        <v>162</v>
      </c>
    </row>
    <row r="501" spans="1:6" x14ac:dyDescent="0.2">
      <c r="A501" s="209"/>
      <c r="B501" s="114"/>
      <c r="C501" s="114">
        <v>10</v>
      </c>
      <c r="D501" s="114">
        <v>3</v>
      </c>
      <c r="E501" s="118">
        <f>C501*D501</f>
        <v>30</v>
      </c>
      <c r="F501" s="206"/>
    </row>
    <row r="502" spans="1:6" x14ac:dyDescent="0.2">
      <c r="A502" s="224"/>
      <c r="B502" s="149"/>
      <c r="C502" s="149"/>
      <c r="D502" s="150"/>
      <c r="E502" s="151"/>
      <c r="F502" s="234"/>
    </row>
    <row r="503" spans="1:6" x14ac:dyDescent="0.2">
      <c r="A503" s="348" t="e">
        <f>B499</f>
        <v>#REF!</v>
      </c>
      <c r="B503" s="349"/>
      <c r="C503" s="349"/>
      <c r="D503" s="350"/>
      <c r="E503" s="122">
        <f>SUM(E501:E501)</f>
        <v>30</v>
      </c>
      <c r="F503" s="218" t="s">
        <v>10</v>
      </c>
    </row>
    <row r="504" spans="1:6" x14ac:dyDescent="0.2">
      <c r="A504" s="341" t="s">
        <v>158</v>
      </c>
      <c r="B504" s="343" t="e">
        <f>#REF!</f>
        <v>#REF!</v>
      </c>
      <c r="C504" s="344"/>
      <c r="D504" s="344"/>
      <c r="E504" s="344"/>
      <c r="F504" s="345"/>
    </row>
    <row r="505" spans="1:6" ht="22.5" x14ac:dyDescent="0.2">
      <c r="A505" s="342"/>
      <c r="B505" s="123" t="s">
        <v>264</v>
      </c>
      <c r="C505" s="124" t="s">
        <v>265</v>
      </c>
      <c r="D505" s="73"/>
      <c r="E505" s="113" t="s">
        <v>264</v>
      </c>
      <c r="F505" s="199" t="s">
        <v>162</v>
      </c>
    </row>
    <row r="506" spans="1:6" x14ac:dyDescent="0.2">
      <c r="A506" s="209"/>
      <c r="B506" s="114"/>
      <c r="C506" s="114"/>
      <c r="D506" s="114"/>
      <c r="E506" s="118">
        <v>1</v>
      </c>
      <c r="F506" s="206"/>
    </row>
    <row r="507" spans="1:6" ht="12.75" customHeight="1" x14ac:dyDescent="0.2">
      <c r="A507" s="224"/>
      <c r="B507" s="149"/>
      <c r="C507" s="149"/>
      <c r="D507" s="150"/>
      <c r="E507" s="151"/>
      <c r="F507" s="234"/>
    </row>
    <row r="508" spans="1:6" x14ac:dyDescent="0.2">
      <c r="A508" s="348" t="e">
        <f>B504</f>
        <v>#REF!</v>
      </c>
      <c r="B508" s="349"/>
      <c r="C508" s="349"/>
      <c r="D508" s="350"/>
      <c r="E508" s="122">
        <f>SUM(E506:E506)</f>
        <v>1</v>
      </c>
      <c r="F508" s="218" t="s">
        <v>126</v>
      </c>
    </row>
    <row r="509" spans="1:6" x14ac:dyDescent="0.2">
      <c r="A509" s="341" t="s">
        <v>158</v>
      </c>
      <c r="B509" s="343" t="e">
        <f>#REF!</f>
        <v>#REF!</v>
      </c>
      <c r="C509" s="344"/>
      <c r="D509" s="344"/>
      <c r="E509" s="344"/>
      <c r="F509" s="345"/>
    </row>
    <row r="510" spans="1:6" ht="22.5" x14ac:dyDescent="0.2">
      <c r="A510" s="342"/>
      <c r="B510" s="123" t="s">
        <v>264</v>
      </c>
      <c r="C510" s="124" t="s">
        <v>265</v>
      </c>
      <c r="D510" s="73"/>
      <c r="E510" s="113" t="s">
        <v>264</v>
      </c>
      <c r="F510" s="199" t="s">
        <v>162</v>
      </c>
    </row>
    <row r="511" spans="1:6" ht="22.5" x14ac:dyDescent="0.2">
      <c r="A511" s="209" t="s">
        <v>342</v>
      </c>
      <c r="B511" s="114"/>
      <c r="C511" s="114"/>
      <c r="D511" s="114"/>
      <c r="E511" s="118">
        <v>1</v>
      </c>
      <c r="F511" s="206"/>
    </row>
    <row r="512" spans="1:6" ht="22.5" x14ac:dyDescent="0.2">
      <c r="A512" s="224" t="s">
        <v>291</v>
      </c>
      <c r="B512" s="149"/>
      <c r="C512" s="149"/>
      <c r="D512" s="150"/>
      <c r="E512" s="151">
        <v>1</v>
      </c>
      <c r="F512" s="234"/>
    </row>
    <row r="513" spans="1:6" x14ac:dyDescent="0.2">
      <c r="A513" s="348" t="e">
        <f>B509</f>
        <v>#REF!</v>
      </c>
      <c r="B513" s="349"/>
      <c r="C513" s="349"/>
      <c r="D513" s="350"/>
      <c r="E513" s="122">
        <f>SUM(E511:E512)</f>
        <v>2</v>
      </c>
      <c r="F513" s="218" t="s">
        <v>126</v>
      </c>
    </row>
    <row r="514" spans="1:6" x14ac:dyDescent="0.2">
      <c r="A514" s="203"/>
      <c r="B514" s="136"/>
      <c r="C514" s="136"/>
      <c r="D514" s="136"/>
      <c r="E514" s="137"/>
      <c r="F514" s="227"/>
    </row>
    <row r="515" spans="1:6" ht="29.25" customHeight="1" x14ac:dyDescent="0.2">
      <c r="A515" s="341" t="s">
        <v>158</v>
      </c>
      <c r="B515" s="343" t="e">
        <f>#REF!</f>
        <v>#REF!</v>
      </c>
      <c r="C515" s="344"/>
      <c r="D515" s="344"/>
      <c r="E515" s="344"/>
      <c r="F515" s="345"/>
    </row>
    <row r="516" spans="1:6" ht="22.5" x14ac:dyDescent="0.2">
      <c r="A516" s="342"/>
      <c r="B516" s="123" t="s">
        <v>264</v>
      </c>
      <c r="C516" s="124" t="s">
        <v>265</v>
      </c>
      <c r="D516" s="73"/>
      <c r="E516" s="113" t="s">
        <v>264</v>
      </c>
      <c r="F516" s="199" t="s">
        <v>162</v>
      </c>
    </row>
    <row r="517" spans="1:6" x14ac:dyDescent="0.2">
      <c r="A517" s="209" t="s">
        <v>274</v>
      </c>
      <c r="B517" s="114"/>
      <c r="C517" s="114"/>
      <c r="D517" s="114"/>
      <c r="E517" s="118">
        <v>2</v>
      </c>
      <c r="F517" s="206"/>
    </row>
    <row r="518" spans="1:6" x14ac:dyDescent="0.2">
      <c r="A518" s="224" t="s">
        <v>275</v>
      </c>
      <c r="B518" s="149"/>
      <c r="C518" s="149"/>
      <c r="D518" s="150"/>
      <c r="E518" s="151">
        <v>1</v>
      </c>
      <c r="F518" s="234"/>
    </row>
    <row r="519" spans="1:6" ht="22.5" x14ac:dyDescent="0.2">
      <c r="A519" s="224" t="s">
        <v>291</v>
      </c>
      <c r="B519" s="149"/>
      <c r="C519" s="149"/>
      <c r="D519" s="150"/>
      <c r="E519" s="151">
        <v>1</v>
      </c>
      <c r="F519" s="234"/>
    </row>
    <row r="520" spans="1:6" x14ac:dyDescent="0.2">
      <c r="A520" s="224" t="s">
        <v>315</v>
      </c>
      <c r="B520" s="149"/>
      <c r="C520" s="149"/>
      <c r="D520" s="150"/>
      <c r="E520" s="151">
        <v>3</v>
      </c>
      <c r="F520" s="234"/>
    </row>
    <row r="521" spans="1:6" x14ac:dyDescent="0.2">
      <c r="A521" s="224" t="s">
        <v>316</v>
      </c>
      <c r="B521" s="149"/>
      <c r="C521" s="149"/>
      <c r="D521" s="150"/>
      <c r="E521" s="151">
        <v>3</v>
      </c>
      <c r="F521" s="234"/>
    </row>
    <row r="522" spans="1:6" x14ac:dyDescent="0.2">
      <c r="A522" s="224"/>
      <c r="B522" s="149"/>
      <c r="C522" s="149"/>
      <c r="D522" s="150"/>
      <c r="E522" s="151"/>
      <c r="F522" s="234"/>
    </row>
    <row r="523" spans="1:6" x14ac:dyDescent="0.2">
      <c r="A523" s="348" t="e">
        <f>B515</f>
        <v>#REF!</v>
      </c>
      <c r="B523" s="349"/>
      <c r="C523" s="349"/>
      <c r="D523" s="350"/>
      <c r="E523" s="122">
        <f>SUM(E517:E521)</f>
        <v>10</v>
      </c>
      <c r="F523" s="218" t="s">
        <v>126</v>
      </c>
    </row>
    <row r="524" spans="1:6" x14ac:dyDescent="0.2">
      <c r="A524" s="222"/>
      <c r="B524" s="142"/>
      <c r="C524" s="142"/>
      <c r="D524" s="143"/>
      <c r="E524" s="144"/>
      <c r="F524" s="223"/>
    </row>
    <row r="525" spans="1:6" x14ac:dyDescent="0.2">
      <c r="A525" s="341" t="s">
        <v>158</v>
      </c>
      <c r="B525" s="343" t="e">
        <f>#REF!</f>
        <v>#REF!</v>
      </c>
      <c r="C525" s="344"/>
      <c r="D525" s="344"/>
      <c r="E525" s="344"/>
      <c r="F525" s="345"/>
    </row>
    <row r="526" spans="1:6" ht="22.5" x14ac:dyDescent="0.2">
      <c r="A526" s="342"/>
      <c r="B526" s="123" t="s">
        <v>264</v>
      </c>
      <c r="C526" s="124" t="s">
        <v>265</v>
      </c>
      <c r="D526" s="73"/>
      <c r="E526" s="113" t="s">
        <v>264</v>
      </c>
      <c r="F526" s="199" t="s">
        <v>162</v>
      </c>
    </row>
    <row r="527" spans="1:6" x14ac:dyDescent="0.2">
      <c r="A527" s="209" t="s">
        <v>274</v>
      </c>
      <c r="B527" s="114"/>
      <c r="C527" s="114"/>
      <c r="D527" s="114"/>
      <c r="E527" s="118">
        <v>0</v>
      </c>
      <c r="F527" s="206"/>
    </row>
    <row r="528" spans="1:6" x14ac:dyDescent="0.2">
      <c r="A528" s="224" t="s">
        <v>275</v>
      </c>
      <c r="B528" s="149"/>
      <c r="C528" s="149"/>
      <c r="D528" s="150"/>
      <c r="E528" s="151">
        <v>0</v>
      </c>
      <c r="F528" s="234"/>
    </row>
    <row r="529" spans="1:6" ht="22.5" x14ac:dyDescent="0.2">
      <c r="A529" s="224" t="s">
        <v>291</v>
      </c>
      <c r="B529" s="149"/>
      <c r="C529" s="149"/>
      <c r="D529" s="150"/>
      <c r="E529" s="151">
        <v>1</v>
      </c>
      <c r="F529" s="234"/>
    </row>
    <row r="530" spans="1:6" x14ac:dyDescent="0.2">
      <c r="A530" s="224" t="s">
        <v>315</v>
      </c>
      <c r="B530" s="149"/>
      <c r="C530" s="149"/>
      <c r="D530" s="150"/>
      <c r="E530" s="151">
        <v>1</v>
      </c>
      <c r="F530" s="234"/>
    </row>
    <row r="531" spans="1:6" x14ac:dyDescent="0.2">
      <c r="A531" s="224" t="s">
        <v>316</v>
      </c>
      <c r="B531" s="149"/>
      <c r="C531" s="149"/>
      <c r="D531" s="150"/>
      <c r="E531" s="151">
        <v>1</v>
      </c>
      <c r="F531" s="234"/>
    </row>
    <row r="532" spans="1:6" x14ac:dyDescent="0.2">
      <c r="A532" s="224"/>
      <c r="B532" s="149"/>
      <c r="C532" s="149"/>
      <c r="D532" s="150"/>
      <c r="E532" s="151"/>
      <c r="F532" s="234"/>
    </row>
    <row r="533" spans="1:6" x14ac:dyDescent="0.2">
      <c r="A533" s="348" t="e">
        <f>B525</f>
        <v>#REF!</v>
      </c>
      <c r="B533" s="349"/>
      <c r="C533" s="349"/>
      <c r="D533" s="350"/>
      <c r="E533" s="122">
        <f>SUM(E527:E531)</f>
        <v>3</v>
      </c>
      <c r="F533" s="218" t="s">
        <v>126</v>
      </c>
    </row>
    <row r="534" spans="1:6" x14ac:dyDescent="0.2">
      <c r="A534" s="341" t="s">
        <v>158</v>
      </c>
      <c r="B534" s="343" t="e">
        <f>#REF!</f>
        <v>#REF!</v>
      </c>
      <c r="C534" s="344"/>
      <c r="D534" s="344"/>
      <c r="E534" s="344"/>
      <c r="F534" s="345"/>
    </row>
    <row r="535" spans="1:6" ht="22.5" x14ac:dyDescent="0.2">
      <c r="A535" s="342"/>
      <c r="B535" s="123" t="s">
        <v>264</v>
      </c>
      <c r="C535" s="124" t="s">
        <v>265</v>
      </c>
      <c r="D535" s="73"/>
      <c r="E535" s="113" t="s">
        <v>264</v>
      </c>
      <c r="F535" s="199" t="s">
        <v>162</v>
      </c>
    </row>
    <row r="536" spans="1:6" x14ac:dyDescent="0.2">
      <c r="A536" s="209" t="s">
        <v>274</v>
      </c>
      <c r="B536" s="114"/>
      <c r="C536" s="114"/>
      <c r="D536" s="114"/>
      <c r="E536" s="118">
        <v>2</v>
      </c>
      <c r="F536" s="206"/>
    </row>
    <row r="537" spans="1:6" x14ac:dyDescent="0.2">
      <c r="A537" s="224" t="s">
        <v>275</v>
      </c>
      <c r="B537" s="149"/>
      <c r="C537" s="149"/>
      <c r="D537" s="150"/>
      <c r="E537" s="151">
        <v>1</v>
      </c>
      <c r="F537" s="234"/>
    </row>
    <row r="538" spans="1:6" ht="22.5" x14ac:dyDescent="0.2">
      <c r="A538" s="224" t="s">
        <v>291</v>
      </c>
      <c r="B538" s="149"/>
      <c r="C538" s="149"/>
      <c r="D538" s="150"/>
      <c r="E538" s="151">
        <v>0</v>
      </c>
      <c r="F538" s="234"/>
    </row>
    <row r="539" spans="1:6" x14ac:dyDescent="0.2">
      <c r="A539" s="224" t="s">
        <v>315</v>
      </c>
      <c r="B539" s="149"/>
      <c r="C539" s="149"/>
      <c r="D539" s="150"/>
      <c r="E539" s="151">
        <v>0</v>
      </c>
      <c r="F539" s="234"/>
    </row>
    <row r="540" spans="1:6" x14ac:dyDescent="0.2">
      <c r="A540" s="224" t="s">
        <v>316</v>
      </c>
      <c r="B540" s="149"/>
      <c r="C540" s="149"/>
      <c r="D540" s="150"/>
      <c r="E540" s="151">
        <v>0</v>
      </c>
      <c r="F540" s="234"/>
    </row>
    <row r="541" spans="1:6" x14ac:dyDescent="0.2">
      <c r="A541" s="224"/>
      <c r="B541" s="149"/>
      <c r="C541" s="149"/>
      <c r="D541" s="150"/>
      <c r="E541" s="151"/>
      <c r="F541" s="234"/>
    </row>
    <row r="542" spans="1:6" x14ac:dyDescent="0.2">
      <c r="A542" s="348" t="e">
        <f>B534</f>
        <v>#REF!</v>
      </c>
      <c r="B542" s="349"/>
      <c r="C542" s="349"/>
      <c r="D542" s="350"/>
      <c r="E542" s="122">
        <f>SUM(E536:E540)</f>
        <v>3</v>
      </c>
      <c r="F542" s="218" t="s">
        <v>126</v>
      </c>
    </row>
    <row r="543" spans="1:6" x14ac:dyDescent="0.2">
      <c r="A543" s="203"/>
      <c r="B543" s="136"/>
      <c r="C543" s="136"/>
      <c r="D543" s="136"/>
      <c r="E543" s="137"/>
      <c r="F543" s="227"/>
    </row>
    <row r="544" spans="1:6" x14ac:dyDescent="0.2">
      <c r="A544" s="341" t="s">
        <v>158</v>
      </c>
      <c r="B544" s="343" t="e">
        <f>#REF!</f>
        <v>#REF!</v>
      </c>
      <c r="C544" s="344"/>
      <c r="D544" s="344"/>
      <c r="E544" s="344"/>
      <c r="F544" s="345"/>
    </row>
    <row r="545" spans="1:6" ht="22.5" x14ac:dyDescent="0.2">
      <c r="A545" s="342"/>
      <c r="B545" s="123" t="s">
        <v>264</v>
      </c>
      <c r="C545" s="124" t="s">
        <v>265</v>
      </c>
      <c r="D545" s="73"/>
      <c r="E545" s="113" t="s">
        <v>264</v>
      </c>
      <c r="F545" s="199" t="s">
        <v>162</v>
      </c>
    </row>
    <row r="546" spans="1:6" x14ac:dyDescent="0.2">
      <c r="A546" s="209" t="s">
        <v>274</v>
      </c>
      <c r="B546" s="114"/>
      <c r="C546" s="114"/>
      <c r="D546" s="114"/>
      <c r="E546" s="118">
        <v>0</v>
      </c>
      <c r="F546" s="206"/>
    </row>
    <row r="547" spans="1:6" x14ac:dyDescent="0.2">
      <c r="A547" s="224" t="s">
        <v>275</v>
      </c>
      <c r="B547" s="149"/>
      <c r="C547" s="149"/>
      <c r="D547" s="150"/>
      <c r="E547" s="151">
        <v>0</v>
      </c>
      <c r="F547" s="234"/>
    </row>
    <row r="548" spans="1:6" ht="22.5" x14ac:dyDescent="0.2">
      <c r="A548" s="224" t="s">
        <v>291</v>
      </c>
      <c r="B548" s="149"/>
      <c r="C548" s="149"/>
      <c r="D548" s="150"/>
      <c r="E548" s="151">
        <v>0</v>
      </c>
      <c r="F548" s="234"/>
    </row>
    <row r="549" spans="1:6" x14ac:dyDescent="0.2">
      <c r="A549" s="224" t="s">
        <v>315</v>
      </c>
      <c r="B549" s="149"/>
      <c r="C549" s="149"/>
      <c r="D549" s="150"/>
      <c r="E549" s="151">
        <v>1</v>
      </c>
      <c r="F549" s="234"/>
    </row>
    <row r="550" spans="1:6" x14ac:dyDescent="0.2">
      <c r="A550" s="224" t="s">
        <v>316</v>
      </c>
      <c r="B550" s="149"/>
      <c r="C550" s="149"/>
      <c r="D550" s="150"/>
      <c r="E550" s="151">
        <v>1</v>
      </c>
      <c r="F550" s="234"/>
    </row>
    <row r="551" spans="1:6" x14ac:dyDescent="0.2">
      <c r="A551" s="224" t="s">
        <v>317</v>
      </c>
      <c r="B551" s="149"/>
      <c r="C551" s="149"/>
      <c r="D551" s="150"/>
      <c r="E551" s="151">
        <v>1</v>
      </c>
      <c r="F551" s="234"/>
    </row>
    <row r="552" spans="1:6" x14ac:dyDescent="0.2">
      <c r="A552" s="224"/>
      <c r="B552" s="149"/>
      <c r="C552" s="149"/>
      <c r="D552" s="150"/>
      <c r="E552" s="151"/>
      <c r="F552" s="234"/>
    </row>
    <row r="553" spans="1:6" x14ac:dyDescent="0.2">
      <c r="A553" s="348" t="e">
        <f>B544</f>
        <v>#REF!</v>
      </c>
      <c r="B553" s="349"/>
      <c r="C553" s="349"/>
      <c r="D553" s="350"/>
      <c r="E553" s="122">
        <f>SUM(E546:E551)</f>
        <v>3</v>
      </c>
      <c r="F553" s="218" t="s">
        <v>126</v>
      </c>
    </row>
    <row r="554" spans="1:6" x14ac:dyDescent="0.2">
      <c r="A554" s="193"/>
      <c r="B554" s="93"/>
      <c r="C554" s="93"/>
      <c r="D554" s="93"/>
      <c r="E554" s="93"/>
      <c r="F554" s="194"/>
    </row>
    <row r="555" spans="1:6" x14ac:dyDescent="0.2">
      <c r="A555" s="341" t="s">
        <v>158</v>
      </c>
      <c r="B555" s="343" t="e">
        <f>#REF!</f>
        <v>#REF!</v>
      </c>
      <c r="C555" s="344"/>
      <c r="D555" s="344"/>
      <c r="E555" s="344"/>
      <c r="F555" s="345"/>
    </row>
    <row r="556" spans="1:6" ht="22.5" x14ac:dyDescent="0.2">
      <c r="A556" s="342"/>
      <c r="B556" s="123" t="s">
        <v>264</v>
      </c>
      <c r="C556" s="124" t="s">
        <v>265</v>
      </c>
      <c r="D556" s="73"/>
      <c r="E556" s="113" t="s">
        <v>264</v>
      </c>
      <c r="F556" s="199" t="s">
        <v>162</v>
      </c>
    </row>
    <row r="557" spans="1:6" x14ac:dyDescent="0.2">
      <c r="A557" s="224" t="s">
        <v>276</v>
      </c>
      <c r="B557" s="149"/>
      <c r="C557" s="149"/>
      <c r="D557" s="150"/>
      <c r="E557" s="151">
        <v>1</v>
      </c>
      <c r="F557" s="234"/>
    </row>
    <row r="558" spans="1:6" x14ac:dyDescent="0.2">
      <c r="A558" s="224" t="s">
        <v>316</v>
      </c>
      <c r="B558" s="149"/>
      <c r="C558" s="149"/>
      <c r="D558" s="150"/>
      <c r="E558" s="151">
        <v>1</v>
      </c>
      <c r="F558" s="234"/>
    </row>
    <row r="559" spans="1:6" x14ac:dyDescent="0.2">
      <c r="A559" s="224"/>
      <c r="B559" s="149"/>
      <c r="C559" s="149"/>
      <c r="D559" s="150"/>
      <c r="E559" s="151"/>
      <c r="F559" s="234"/>
    </row>
    <row r="560" spans="1:6" x14ac:dyDescent="0.2">
      <c r="A560" s="348" t="e">
        <f>B555</f>
        <v>#REF!</v>
      </c>
      <c r="B560" s="349"/>
      <c r="C560" s="349"/>
      <c r="D560" s="350"/>
      <c r="E560" s="122">
        <f>SUM(E557:E558)</f>
        <v>2</v>
      </c>
      <c r="F560" s="218" t="s">
        <v>126</v>
      </c>
    </row>
    <row r="561" spans="1:6" x14ac:dyDescent="0.2">
      <c r="A561" s="203"/>
      <c r="B561" s="136"/>
      <c r="C561" s="136"/>
      <c r="D561" s="136"/>
      <c r="E561" s="137"/>
      <c r="F561" s="227"/>
    </row>
    <row r="562" spans="1:6" x14ac:dyDescent="0.2">
      <c r="A562" s="341" t="s">
        <v>158</v>
      </c>
      <c r="B562" s="343" t="e">
        <f>#REF!</f>
        <v>#REF!</v>
      </c>
      <c r="C562" s="344"/>
      <c r="D562" s="344"/>
      <c r="E562" s="344"/>
      <c r="F562" s="345"/>
    </row>
    <row r="563" spans="1:6" ht="22.5" x14ac:dyDescent="0.2">
      <c r="A563" s="342"/>
      <c r="B563" s="123" t="s">
        <v>264</v>
      </c>
      <c r="C563" s="124" t="s">
        <v>265</v>
      </c>
      <c r="D563" s="73"/>
      <c r="E563" s="113" t="s">
        <v>264</v>
      </c>
      <c r="F563" s="199" t="s">
        <v>162</v>
      </c>
    </row>
    <row r="564" spans="1:6" x14ac:dyDescent="0.2">
      <c r="A564" s="224"/>
      <c r="B564" s="149"/>
      <c r="C564" s="149"/>
      <c r="D564" s="150"/>
      <c r="E564" s="151">
        <v>1</v>
      </c>
      <c r="F564" s="234"/>
    </row>
    <row r="565" spans="1:6" x14ac:dyDescent="0.2">
      <c r="A565" s="224"/>
      <c r="B565" s="149"/>
      <c r="C565" s="149"/>
      <c r="D565" s="150"/>
      <c r="E565" s="151"/>
      <c r="F565" s="234"/>
    </row>
    <row r="566" spans="1:6" x14ac:dyDescent="0.2">
      <c r="A566" s="348" t="e">
        <f>B562</f>
        <v>#REF!</v>
      </c>
      <c r="B566" s="349"/>
      <c r="C566" s="349"/>
      <c r="D566" s="350"/>
      <c r="E566" s="122">
        <f>SUM(E564:E564)</f>
        <v>1</v>
      </c>
      <c r="F566" s="218" t="s">
        <v>126</v>
      </c>
    </row>
    <row r="567" spans="1:6" x14ac:dyDescent="0.2">
      <c r="A567" s="203"/>
      <c r="B567" s="136"/>
      <c r="C567" s="136"/>
      <c r="D567" s="136"/>
      <c r="E567" s="137"/>
      <c r="F567" s="227"/>
    </row>
    <row r="568" spans="1:6" x14ac:dyDescent="0.2">
      <c r="A568" s="341" t="s">
        <v>158</v>
      </c>
      <c r="B568" s="343" t="e">
        <f>#REF!</f>
        <v>#REF!</v>
      </c>
      <c r="C568" s="344"/>
      <c r="D568" s="344"/>
      <c r="E568" s="344"/>
      <c r="F568" s="345"/>
    </row>
    <row r="569" spans="1:6" ht="22.5" x14ac:dyDescent="0.2">
      <c r="A569" s="342"/>
      <c r="B569" s="123" t="s">
        <v>264</v>
      </c>
      <c r="C569" s="124" t="s">
        <v>265</v>
      </c>
      <c r="D569" s="73"/>
      <c r="E569" s="113" t="s">
        <v>264</v>
      </c>
      <c r="F569" s="199" t="s">
        <v>162</v>
      </c>
    </row>
    <row r="570" spans="1:6" x14ac:dyDescent="0.2">
      <c r="A570" s="224"/>
      <c r="B570" s="149"/>
      <c r="C570" s="149"/>
      <c r="D570" s="150"/>
      <c r="E570" s="151">
        <v>1</v>
      </c>
      <c r="F570" s="234"/>
    </row>
    <row r="571" spans="1:6" x14ac:dyDescent="0.2">
      <c r="A571" s="224"/>
      <c r="B571" s="149"/>
      <c r="C571" s="149"/>
      <c r="D571" s="150"/>
      <c r="E571" s="151"/>
      <c r="F571" s="234"/>
    </row>
    <row r="572" spans="1:6" x14ac:dyDescent="0.2">
      <c r="A572" s="348" t="e">
        <f>B568</f>
        <v>#REF!</v>
      </c>
      <c r="B572" s="349"/>
      <c r="C572" s="349"/>
      <c r="D572" s="350"/>
      <c r="E572" s="122">
        <f>SUM(E570:E570)</f>
        <v>1</v>
      </c>
      <c r="F572" s="218" t="s">
        <v>126</v>
      </c>
    </row>
    <row r="573" spans="1:6" x14ac:dyDescent="0.2">
      <c r="A573" s="193"/>
      <c r="B573" s="93"/>
      <c r="C573" s="93"/>
      <c r="D573" s="93"/>
      <c r="E573" s="93"/>
      <c r="F573" s="194"/>
    </row>
    <row r="574" spans="1:6" x14ac:dyDescent="0.2">
      <c r="A574" s="341" t="s">
        <v>158</v>
      </c>
      <c r="B574" s="343" t="e">
        <f>#REF!</f>
        <v>#REF!</v>
      </c>
      <c r="C574" s="344"/>
      <c r="D574" s="344"/>
      <c r="E574" s="344"/>
      <c r="F574" s="345"/>
    </row>
    <row r="575" spans="1:6" ht="22.5" x14ac:dyDescent="0.2">
      <c r="A575" s="342"/>
      <c r="B575" s="123" t="s">
        <v>264</v>
      </c>
      <c r="C575" s="124" t="s">
        <v>265</v>
      </c>
      <c r="D575" s="73"/>
      <c r="E575" s="113" t="s">
        <v>264</v>
      </c>
      <c r="F575" s="199" t="s">
        <v>162</v>
      </c>
    </row>
    <row r="576" spans="1:6" x14ac:dyDescent="0.2">
      <c r="A576" s="224"/>
      <c r="B576" s="149"/>
      <c r="C576" s="149"/>
      <c r="D576" s="150"/>
      <c r="E576" s="151">
        <v>1</v>
      </c>
      <c r="F576" s="234"/>
    </row>
    <row r="577" spans="1:6" x14ac:dyDescent="0.2">
      <c r="A577" s="224"/>
      <c r="B577" s="149"/>
      <c r="C577" s="149"/>
      <c r="D577" s="150"/>
      <c r="E577" s="151"/>
      <c r="F577" s="234"/>
    </row>
    <row r="578" spans="1:6" x14ac:dyDescent="0.2">
      <c r="A578" s="348" t="e">
        <f>B574</f>
        <v>#REF!</v>
      </c>
      <c r="B578" s="349"/>
      <c r="C578" s="349"/>
      <c r="D578" s="350"/>
      <c r="E578" s="122">
        <f>SUM(E576:E576)</f>
        <v>1</v>
      </c>
      <c r="F578" s="218" t="s">
        <v>126</v>
      </c>
    </row>
    <row r="579" spans="1:6" x14ac:dyDescent="0.2">
      <c r="A579" s="193"/>
      <c r="B579" s="93"/>
      <c r="C579" s="93"/>
      <c r="D579" s="93"/>
      <c r="E579" s="93"/>
      <c r="F579" s="194"/>
    </row>
    <row r="580" spans="1:6" x14ac:dyDescent="0.2">
      <c r="A580" s="341" t="s">
        <v>158</v>
      </c>
      <c r="B580" s="343" t="e">
        <f>#REF!</f>
        <v>#REF!</v>
      </c>
      <c r="C580" s="344"/>
      <c r="D580" s="344"/>
      <c r="E580" s="344"/>
      <c r="F580" s="345"/>
    </row>
    <row r="581" spans="1:6" ht="22.5" x14ac:dyDescent="0.2">
      <c r="A581" s="342"/>
      <c r="B581" s="123" t="s">
        <v>264</v>
      </c>
      <c r="C581" s="124" t="s">
        <v>265</v>
      </c>
      <c r="D581" s="73"/>
      <c r="E581" s="113" t="s">
        <v>264</v>
      </c>
      <c r="F581" s="199" t="s">
        <v>162</v>
      </c>
    </row>
    <row r="582" spans="1:6" x14ac:dyDescent="0.2">
      <c r="A582" s="224"/>
      <c r="B582" s="149"/>
      <c r="C582" s="149"/>
      <c r="D582" s="150"/>
      <c r="E582" s="151">
        <v>1</v>
      </c>
      <c r="F582" s="234"/>
    </row>
    <row r="583" spans="1:6" x14ac:dyDescent="0.2">
      <c r="A583" s="224"/>
      <c r="B583" s="149"/>
      <c r="C583" s="149"/>
      <c r="D583" s="150"/>
      <c r="E583" s="151"/>
      <c r="F583" s="234"/>
    </row>
    <row r="584" spans="1:6" x14ac:dyDescent="0.2">
      <c r="A584" s="348" t="e">
        <f>B580</f>
        <v>#REF!</v>
      </c>
      <c r="B584" s="349"/>
      <c r="C584" s="349"/>
      <c r="D584" s="350"/>
      <c r="E584" s="122">
        <f>SUM(E582:E582)</f>
        <v>1</v>
      </c>
      <c r="F584" s="218" t="s">
        <v>126</v>
      </c>
    </row>
    <row r="585" spans="1:6" x14ac:dyDescent="0.2">
      <c r="A585" s="193"/>
      <c r="B585" s="93"/>
      <c r="C585" s="93"/>
      <c r="D585" s="93"/>
      <c r="E585" s="93"/>
      <c r="F585" s="194"/>
    </row>
    <row r="586" spans="1:6" x14ac:dyDescent="0.2">
      <c r="A586" s="341" t="s">
        <v>158</v>
      </c>
      <c r="B586" s="343" t="e">
        <f>#REF!</f>
        <v>#REF!</v>
      </c>
      <c r="C586" s="344"/>
      <c r="D586" s="344"/>
      <c r="E586" s="344"/>
      <c r="F586" s="345"/>
    </row>
    <row r="587" spans="1:6" ht="22.5" x14ac:dyDescent="0.2">
      <c r="A587" s="342"/>
      <c r="B587" s="123" t="s">
        <v>264</v>
      </c>
      <c r="C587" s="124" t="s">
        <v>265</v>
      </c>
      <c r="D587" s="73"/>
      <c r="E587" s="113" t="s">
        <v>264</v>
      </c>
      <c r="F587" s="199" t="s">
        <v>162</v>
      </c>
    </row>
    <row r="588" spans="1:6" x14ac:dyDescent="0.2">
      <c r="A588" s="224" t="s">
        <v>319</v>
      </c>
      <c r="B588" s="149"/>
      <c r="C588" s="149"/>
      <c r="D588" s="150"/>
      <c r="E588" s="151">
        <v>1</v>
      </c>
      <c r="F588" s="234"/>
    </row>
    <row r="589" spans="1:6" x14ac:dyDescent="0.2">
      <c r="A589" s="224" t="s">
        <v>320</v>
      </c>
      <c r="B589" s="149"/>
      <c r="C589" s="149"/>
      <c r="D589" s="150"/>
      <c r="E589" s="151">
        <v>1</v>
      </c>
      <c r="F589" s="234"/>
    </row>
    <row r="590" spans="1:6" x14ac:dyDescent="0.2">
      <c r="A590" s="348" t="e">
        <f>B586</f>
        <v>#REF!</v>
      </c>
      <c r="B590" s="349"/>
      <c r="C590" s="349"/>
      <c r="D590" s="350"/>
      <c r="E590" s="122">
        <f>SUM(E588:E589)</f>
        <v>2</v>
      </c>
      <c r="F590" s="218" t="s">
        <v>126</v>
      </c>
    </row>
    <row r="591" spans="1:6" x14ac:dyDescent="0.2">
      <c r="A591" s="193"/>
      <c r="B591" s="93"/>
      <c r="C591" s="93"/>
      <c r="D591" s="93"/>
      <c r="E591" s="93"/>
      <c r="F591" s="194"/>
    </row>
    <row r="592" spans="1:6" x14ac:dyDescent="0.2">
      <c r="A592" s="341" t="s">
        <v>158</v>
      </c>
      <c r="B592" s="343" t="e">
        <f>#REF!</f>
        <v>#REF!</v>
      </c>
      <c r="C592" s="344"/>
      <c r="D592" s="344"/>
      <c r="E592" s="344"/>
      <c r="F592" s="345"/>
    </row>
    <row r="593" spans="1:6" ht="22.5" x14ac:dyDescent="0.2">
      <c r="A593" s="342"/>
      <c r="B593" s="123" t="s">
        <v>264</v>
      </c>
      <c r="C593" s="124" t="s">
        <v>265</v>
      </c>
      <c r="D593" s="73"/>
      <c r="E593" s="113" t="s">
        <v>264</v>
      </c>
      <c r="F593" s="199" t="s">
        <v>162</v>
      </c>
    </row>
    <row r="594" spans="1:6" x14ac:dyDescent="0.2">
      <c r="A594" s="224" t="s">
        <v>319</v>
      </c>
      <c r="B594" s="149"/>
      <c r="C594" s="149"/>
      <c r="D594" s="150"/>
      <c r="E594" s="151">
        <v>1</v>
      </c>
      <c r="F594" s="234"/>
    </row>
    <row r="595" spans="1:6" x14ac:dyDescent="0.2">
      <c r="A595" s="224" t="s">
        <v>320</v>
      </c>
      <c r="B595" s="149"/>
      <c r="C595" s="149"/>
      <c r="D595" s="150"/>
      <c r="E595" s="151">
        <v>1</v>
      </c>
      <c r="F595" s="234"/>
    </row>
    <row r="596" spans="1:6" x14ac:dyDescent="0.2">
      <c r="A596" s="348" t="e">
        <f>B592</f>
        <v>#REF!</v>
      </c>
      <c r="B596" s="349"/>
      <c r="C596" s="349"/>
      <c r="D596" s="350"/>
      <c r="E596" s="122">
        <f>SUM(E594:E595)</f>
        <v>2</v>
      </c>
      <c r="F596" s="218" t="s">
        <v>126</v>
      </c>
    </row>
    <row r="597" spans="1:6" x14ac:dyDescent="0.2">
      <c r="A597" s="193"/>
      <c r="B597" s="93"/>
      <c r="C597" s="93"/>
      <c r="D597" s="93"/>
      <c r="E597" s="93"/>
      <c r="F597" s="194"/>
    </row>
    <row r="598" spans="1:6" x14ac:dyDescent="0.2">
      <c r="A598" s="341" t="s">
        <v>158</v>
      </c>
      <c r="B598" s="343" t="e">
        <f>#REF!</f>
        <v>#REF!</v>
      </c>
      <c r="C598" s="344"/>
      <c r="D598" s="344"/>
      <c r="E598" s="344"/>
      <c r="F598" s="345"/>
    </row>
    <row r="599" spans="1:6" ht="22.5" x14ac:dyDescent="0.2">
      <c r="A599" s="342"/>
      <c r="B599" s="123" t="s">
        <v>264</v>
      </c>
      <c r="C599" s="124" t="s">
        <v>265</v>
      </c>
      <c r="D599" s="73"/>
      <c r="E599" s="113" t="s">
        <v>264</v>
      </c>
      <c r="F599" s="199" t="s">
        <v>162</v>
      </c>
    </row>
    <row r="600" spans="1:6" ht="22.5" x14ac:dyDescent="0.2">
      <c r="A600" s="224" t="s">
        <v>322</v>
      </c>
      <c r="B600" s="149"/>
      <c r="C600" s="149"/>
      <c r="D600" s="150"/>
      <c r="E600" s="151">
        <v>1</v>
      </c>
      <c r="F600" s="234"/>
    </row>
    <row r="601" spans="1:6" x14ac:dyDescent="0.2">
      <c r="A601" s="224"/>
      <c r="B601" s="149"/>
      <c r="C601" s="149"/>
      <c r="D601" s="150"/>
      <c r="E601" s="151"/>
      <c r="F601" s="234"/>
    </row>
    <row r="602" spans="1:6" x14ac:dyDescent="0.2">
      <c r="A602" s="348" t="e">
        <f>B598</f>
        <v>#REF!</v>
      </c>
      <c r="B602" s="349"/>
      <c r="C602" s="349"/>
      <c r="D602" s="350"/>
      <c r="E602" s="122">
        <f>SUM(E600:E601)</f>
        <v>1</v>
      </c>
      <c r="F602" s="218" t="s">
        <v>126</v>
      </c>
    </row>
    <row r="603" spans="1:6" x14ac:dyDescent="0.2">
      <c r="A603" s="193"/>
      <c r="B603" s="93"/>
      <c r="C603" s="93"/>
      <c r="D603" s="93"/>
      <c r="E603" s="93"/>
      <c r="F603" s="194"/>
    </row>
    <row r="604" spans="1:6" x14ac:dyDescent="0.2">
      <c r="A604" s="341" t="s">
        <v>158</v>
      </c>
      <c r="B604" s="343" t="e">
        <f>#REF!</f>
        <v>#REF!</v>
      </c>
      <c r="C604" s="344"/>
      <c r="D604" s="344"/>
      <c r="E604" s="344"/>
      <c r="F604" s="345"/>
    </row>
    <row r="605" spans="1:6" ht="22.5" x14ac:dyDescent="0.2">
      <c r="A605" s="342"/>
      <c r="B605" s="123" t="s">
        <v>264</v>
      </c>
      <c r="C605" s="124" t="s">
        <v>265</v>
      </c>
      <c r="D605" s="73"/>
      <c r="E605" s="113" t="s">
        <v>264</v>
      </c>
      <c r="F605" s="199" t="s">
        <v>162</v>
      </c>
    </row>
    <row r="606" spans="1:6" ht="22.5" x14ac:dyDescent="0.2">
      <c r="A606" s="224" t="s">
        <v>322</v>
      </c>
      <c r="B606" s="149"/>
      <c r="C606" s="149"/>
      <c r="D606" s="150"/>
      <c r="E606" s="151">
        <v>1</v>
      </c>
      <c r="F606" s="234"/>
    </row>
    <row r="607" spans="1:6" x14ac:dyDescent="0.2">
      <c r="A607" s="224" t="s">
        <v>323</v>
      </c>
      <c r="B607" s="149"/>
      <c r="C607" s="149"/>
      <c r="D607" s="150"/>
      <c r="E607" s="151">
        <v>1</v>
      </c>
      <c r="F607" s="234"/>
    </row>
    <row r="608" spans="1:6" x14ac:dyDescent="0.2">
      <c r="A608" s="224" t="s">
        <v>320</v>
      </c>
      <c r="B608" s="149"/>
      <c r="C608" s="149"/>
      <c r="D608" s="150"/>
      <c r="E608" s="151">
        <v>1</v>
      </c>
      <c r="F608" s="234"/>
    </row>
    <row r="609" spans="1:6" x14ac:dyDescent="0.2">
      <c r="A609" s="224"/>
      <c r="B609" s="149"/>
      <c r="C609" s="149"/>
      <c r="D609" s="150"/>
      <c r="E609" s="151"/>
      <c r="F609" s="234"/>
    </row>
    <row r="610" spans="1:6" x14ac:dyDescent="0.2">
      <c r="A610" s="348" t="e">
        <f>B604</f>
        <v>#REF!</v>
      </c>
      <c r="B610" s="349"/>
      <c r="C610" s="349"/>
      <c r="D610" s="350"/>
      <c r="E610" s="122">
        <f>SUM(E606:E609)</f>
        <v>3</v>
      </c>
      <c r="F610" s="218" t="s">
        <v>126</v>
      </c>
    </row>
    <row r="611" spans="1:6" x14ac:dyDescent="0.2">
      <c r="A611" s="193"/>
      <c r="B611" s="93"/>
      <c r="C611" s="93"/>
      <c r="D611" s="93"/>
      <c r="E611" s="93"/>
      <c r="F611" s="194"/>
    </row>
    <row r="612" spans="1:6" x14ac:dyDescent="0.2">
      <c r="A612" s="341" t="s">
        <v>158</v>
      </c>
      <c r="B612" s="343" t="e">
        <f>#REF!</f>
        <v>#REF!</v>
      </c>
      <c r="C612" s="344"/>
      <c r="D612" s="344"/>
      <c r="E612" s="344"/>
      <c r="F612" s="345"/>
    </row>
    <row r="613" spans="1:6" ht="22.5" x14ac:dyDescent="0.2">
      <c r="A613" s="342"/>
      <c r="B613" s="123" t="s">
        <v>264</v>
      </c>
      <c r="C613" s="124" t="s">
        <v>265</v>
      </c>
      <c r="D613" s="73"/>
      <c r="E613" s="113" t="s">
        <v>264</v>
      </c>
      <c r="F613" s="199" t="s">
        <v>162</v>
      </c>
    </row>
    <row r="614" spans="1:6" ht="22.5" x14ac:dyDescent="0.2">
      <c r="A614" s="224" t="s">
        <v>322</v>
      </c>
      <c r="B614" s="149"/>
      <c r="C614" s="149"/>
      <c r="D614" s="150"/>
      <c r="E614" s="151">
        <v>1</v>
      </c>
      <c r="F614" s="234"/>
    </row>
    <row r="615" spans="1:6" x14ac:dyDescent="0.2">
      <c r="A615" s="224" t="s">
        <v>323</v>
      </c>
      <c r="B615" s="149"/>
      <c r="C615" s="149"/>
      <c r="D615" s="150"/>
      <c r="E615" s="151">
        <v>1</v>
      </c>
      <c r="F615" s="234"/>
    </row>
    <row r="616" spans="1:6" x14ac:dyDescent="0.2">
      <c r="A616" s="224" t="s">
        <v>320</v>
      </c>
      <c r="B616" s="149"/>
      <c r="C616" s="149"/>
      <c r="D616" s="150"/>
      <c r="E616" s="151">
        <v>1</v>
      </c>
      <c r="F616" s="234"/>
    </row>
    <row r="617" spans="1:6" x14ac:dyDescent="0.2">
      <c r="A617" s="224"/>
      <c r="B617" s="149"/>
      <c r="C617" s="149"/>
      <c r="D617" s="150"/>
      <c r="E617" s="151"/>
      <c r="F617" s="234"/>
    </row>
    <row r="618" spans="1:6" x14ac:dyDescent="0.2">
      <c r="A618" s="348" t="e">
        <f>B612</f>
        <v>#REF!</v>
      </c>
      <c r="B618" s="349"/>
      <c r="C618" s="349"/>
      <c r="D618" s="350"/>
      <c r="E618" s="122">
        <f>SUM(E614:E617)</f>
        <v>3</v>
      </c>
      <c r="F618" s="218" t="s">
        <v>126</v>
      </c>
    </row>
    <row r="619" spans="1:6" x14ac:dyDescent="0.2">
      <c r="A619" s="193"/>
      <c r="B619" s="93"/>
      <c r="C619" s="93"/>
      <c r="D619" s="93"/>
      <c r="E619" s="93"/>
      <c r="F619" s="194"/>
    </row>
    <row r="620" spans="1:6" x14ac:dyDescent="0.2">
      <c r="A620" s="341" t="s">
        <v>158</v>
      </c>
      <c r="B620" s="343" t="e">
        <f>#REF!</f>
        <v>#REF!</v>
      </c>
      <c r="C620" s="344"/>
      <c r="D620" s="344"/>
      <c r="E620" s="344"/>
      <c r="F620" s="345"/>
    </row>
    <row r="621" spans="1:6" ht="22.5" x14ac:dyDescent="0.2">
      <c r="A621" s="342"/>
      <c r="B621" s="123" t="s">
        <v>264</v>
      </c>
      <c r="C621" s="124" t="s">
        <v>265</v>
      </c>
      <c r="D621" s="73"/>
      <c r="E621" s="113" t="s">
        <v>264</v>
      </c>
      <c r="F621" s="199" t="s">
        <v>162</v>
      </c>
    </row>
    <row r="622" spans="1:6" x14ac:dyDescent="0.2">
      <c r="A622" s="224" t="s">
        <v>323</v>
      </c>
      <c r="B622" s="149"/>
      <c r="C622" s="149"/>
      <c r="D622" s="150"/>
      <c r="E622" s="151">
        <v>1</v>
      </c>
      <c r="F622" s="234"/>
    </row>
    <row r="623" spans="1:6" x14ac:dyDescent="0.2">
      <c r="A623" s="224" t="s">
        <v>320</v>
      </c>
      <c r="B623" s="149"/>
      <c r="C623" s="149"/>
      <c r="D623" s="150"/>
      <c r="E623" s="151">
        <v>1</v>
      </c>
      <c r="F623" s="234"/>
    </row>
    <row r="624" spans="1:6" x14ac:dyDescent="0.2">
      <c r="A624" s="224"/>
      <c r="B624" s="149"/>
      <c r="C624" s="149"/>
      <c r="D624" s="150"/>
      <c r="E624" s="151"/>
      <c r="F624" s="234"/>
    </row>
    <row r="625" spans="1:6" x14ac:dyDescent="0.2">
      <c r="A625" s="348" t="e">
        <f>B620</f>
        <v>#REF!</v>
      </c>
      <c r="B625" s="349"/>
      <c r="C625" s="349"/>
      <c r="D625" s="350"/>
      <c r="E625" s="122">
        <f>SUM(E622:E624)</f>
        <v>2</v>
      </c>
      <c r="F625" s="218" t="s">
        <v>126</v>
      </c>
    </row>
    <row r="626" spans="1:6" x14ac:dyDescent="0.2">
      <c r="A626" s="193"/>
      <c r="B626" s="93"/>
      <c r="C626" s="93"/>
      <c r="D626" s="93"/>
      <c r="E626" s="93"/>
      <c r="F626" s="194"/>
    </row>
    <row r="627" spans="1:6" x14ac:dyDescent="0.2">
      <c r="A627" s="341" t="s">
        <v>158</v>
      </c>
      <c r="B627" s="343" t="e">
        <f>#REF!</f>
        <v>#REF!</v>
      </c>
      <c r="C627" s="344"/>
      <c r="D627" s="344"/>
      <c r="E627" s="344"/>
      <c r="F627" s="345"/>
    </row>
    <row r="628" spans="1:6" x14ac:dyDescent="0.2">
      <c r="A628" s="342"/>
      <c r="B628" s="123" t="s">
        <v>324</v>
      </c>
      <c r="C628" s="124" t="s">
        <v>326</v>
      </c>
      <c r="D628" s="123" t="s">
        <v>325</v>
      </c>
      <c r="E628" s="113" t="s">
        <v>264</v>
      </c>
      <c r="F628" s="199" t="s">
        <v>162</v>
      </c>
    </row>
    <row r="629" spans="1:6" x14ac:dyDescent="0.2">
      <c r="A629" s="224" t="s">
        <v>323</v>
      </c>
      <c r="B629" s="149">
        <v>0.4</v>
      </c>
      <c r="C629" s="149"/>
      <c r="D629" s="150">
        <v>1.3</v>
      </c>
      <c r="E629" s="151">
        <f>B629*D629</f>
        <v>0.52</v>
      </c>
      <c r="F629" s="234"/>
    </row>
    <row r="630" spans="1:6" x14ac:dyDescent="0.2">
      <c r="A630" s="224" t="s">
        <v>320</v>
      </c>
      <c r="B630" s="149">
        <v>0.4</v>
      </c>
      <c r="C630" s="149"/>
      <c r="D630" s="150">
        <v>1.3</v>
      </c>
      <c r="E630" s="151">
        <f>B630*D630</f>
        <v>0.52</v>
      </c>
      <c r="F630" s="234"/>
    </row>
    <row r="631" spans="1:6" x14ac:dyDescent="0.2">
      <c r="A631" s="224"/>
      <c r="B631" s="149"/>
      <c r="C631" s="149"/>
      <c r="D631" s="150"/>
      <c r="E631" s="151"/>
      <c r="F631" s="234"/>
    </row>
    <row r="632" spans="1:6" x14ac:dyDescent="0.2">
      <c r="A632" s="348" t="e">
        <f>B627</f>
        <v>#REF!</v>
      </c>
      <c r="B632" s="349"/>
      <c r="C632" s="349"/>
      <c r="D632" s="350"/>
      <c r="E632" s="122">
        <f>SUM(E629:E631)</f>
        <v>1.04</v>
      </c>
      <c r="F632" s="218" t="s">
        <v>127</v>
      </c>
    </row>
    <row r="633" spans="1:6" x14ac:dyDescent="0.2">
      <c r="A633" s="193"/>
      <c r="B633" s="93"/>
      <c r="C633" s="93"/>
      <c r="D633" s="93"/>
      <c r="E633" s="93"/>
      <c r="F633" s="194"/>
    </row>
    <row r="634" spans="1:6" x14ac:dyDescent="0.2">
      <c r="A634" s="341" t="s">
        <v>158</v>
      </c>
      <c r="B634" s="343" t="e">
        <f>#REF!</f>
        <v>#REF!</v>
      </c>
      <c r="C634" s="344"/>
      <c r="D634" s="344"/>
      <c r="E634" s="344"/>
      <c r="F634" s="345"/>
    </row>
    <row r="635" spans="1:6" x14ac:dyDescent="0.2">
      <c r="A635" s="342"/>
      <c r="B635" s="123" t="s">
        <v>324</v>
      </c>
      <c r="C635" s="124" t="s">
        <v>326</v>
      </c>
      <c r="D635" s="123" t="s">
        <v>325</v>
      </c>
      <c r="E635" s="113" t="s">
        <v>264</v>
      </c>
      <c r="F635" s="199" t="s">
        <v>162</v>
      </c>
    </row>
    <row r="636" spans="1:6" x14ac:dyDescent="0.2">
      <c r="A636" s="224" t="s">
        <v>323</v>
      </c>
      <c r="B636" s="149"/>
      <c r="C636" s="149"/>
      <c r="D636" s="150"/>
      <c r="E636" s="151">
        <v>2</v>
      </c>
      <c r="F636" s="234"/>
    </row>
    <row r="637" spans="1:6" x14ac:dyDescent="0.2">
      <c r="A637" s="224" t="s">
        <v>320</v>
      </c>
      <c r="B637" s="149"/>
      <c r="C637" s="149"/>
      <c r="D637" s="150"/>
      <c r="E637" s="151">
        <v>2</v>
      </c>
      <c r="F637" s="234"/>
    </row>
    <row r="638" spans="1:6" x14ac:dyDescent="0.2">
      <c r="A638" s="224"/>
      <c r="B638" s="149"/>
      <c r="C638" s="149"/>
      <c r="D638" s="150"/>
      <c r="E638" s="151"/>
      <c r="F638" s="234"/>
    </row>
    <row r="639" spans="1:6" x14ac:dyDescent="0.2">
      <c r="A639" s="348" t="e">
        <f>B634</f>
        <v>#REF!</v>
      </c>
      <c r="B639" s="349"/>
      <c r="C639" s="349"/>
      <c r="D639" s="350"/>
      <c r="E639" s="122">
        <f>SUM(E636:E638)</f>
        <v>4</v>
      </c>
      <c r="F639" s="218" t="s">
        <v>126</v>
      </c>
    </row>
    <row r="640" spans="1:6" x14ac:dyDescent="0.2">
      <c r="A640" s="193"/>
      <c r="B640" s="93"/>
      <c r="C640" s="93"/>
      <c r="D640" s="93"/>
      <c r="E640" s="93"/>
      <c r="F640" s="194"/>
    </row>
    <row r="641" spans="1:6" x14ac:dyDescent="0.2">
      <c r="A641" s="341" t="s">
        <v>158</v>
      </c>
      <c r="B641" s="343" t="e">
        <f>#REF!</f>
        <v>#REF!</v>
      </c>
      <c r="C641" s="344"/>
      <c r="D641" s="344"/>
      <c r="E641" s="344"/>
      <c r="F641" s="345"/>
    </row>
    <row r="642" spans="1:6" x14ac:dyDescent="0.2">
      <c r="A642" s="342"/>
      <c r="B642" s="123" t="s">
        <v>324</v>
      </c>
      <c r="C642" s="124" t="s">
        <v>326</v>
      </c>
      <c r="D642" s="123" t="s">
        <v>325</v>
      </c>
      <c r="E642" s="113" t="s">
        <v>264</v>
      </c>
      <c r="F642" s="199" t="s">
        <v>162</v>
      </c>
    </row>
    <row r="643" spans="1:6" x14ac:dyDescent="0.2">
      <c r="A643" s="224"/>
      <c r="B643" s="149"/>
      <c r="C643" s="149"/>
      <c r="D643" s="150"/>
      <c r="E643" s="151">
        <v>1</v>
      </c>
      <c r="F643" s="234"/>
    </row>
    <row r="644" spans="1:6" x14ac:dyDescent="0.2">
      <c r="A644" s="224"/>
      <c r="B644" s="149"/>
      <c r="C644" s="149"/>
      <c r="D644" s="150"/>
      <c r="E644" s="118"/>
      <c r="F644" s="234"/>
    </row>
    <row r="645" spans="1:6" x14ac:dyDescent="0.2">
      <c r="A645" s="348" t="e">
        <f>B641</f>
        <v>#REF!</v>
      </c>
      <c r="B645" s="349"/>
      <c r="C645" s="349"/>
      <c r="D645" s="350"/>
      <c r="E645" s="195">
        <f>SUM(E643)</f>
        <v>1</v>
      </c>
      <c r="F645" s="218" t="s">
        <v>126</v>
      </c>
    </row>
    <row r="646" spans="1:6" x14ac:dyDescent="0.2">
      <c r="A646" s="193"/>
      <c r="B646" s="93"/>
      <c r="C646" s="93"/>
      <c r="D646" s="93"/>
      <c r="E646" s="93"/>
      <c r="F646" s="194"/>
    </row>
    <row r="647" spans="1:6" x14ac:dyDescent="0.2">
      <c r="A647" s="341" t="s">
        <v>158</v>
      </c>
      <c r="B647" s="343" t="e">
        <f>#REF!</f>
        <v>#REF!</v>
      </c>
      <c r="C647" s="344"/>
      <c r="D647" s="344"/>
      <c r="E647" s="344"/>
      <c r="F647" s="345"/>
    </row>
    <row r="648" spans="1:6" x14ac:dyDescent="0.2">
      <c r="A648" s="342"/>
      <c r="B648" s="123" t="s">
        <v>324</v>
      </c>
      <c r="C648" s="124" t="s">
        <v>326</v>
      </c>
      <c r="D648" s="123" t="s">
        <v>325</v>
      </c>
      <c r="E648" s="113" t="s">
        <v>264</v>
      </c>
      <c r="F648" s="199" t="s">
        <v>162</v>
      </c>
    </row>
    <row r="649" spans="1:6" x14ac:dyDescent="0.2">
      <c r="A649" s="224"/>
      <c r="B649" s="149"/>
      <c r="C649" s="149"/>
      <c r="D649" s="150"/>
      <c r="E649" s="151">
        <v>1</v>
      </c>
      <c r="F649" s="234"/>
    </row>
    <row r="650" spans="1:6" x14ac:dyDescent="0.2">
      <c r="A650" s="224"/>
      <c r="B650" s="149"/>
      <c r="C650" s="149"/>
      <c r="D650" s="150"/>
      <c r="E650" s="118"/>
      <c r="F650" s="234"/>
    </row>
    <row r="651" spans="1:6" x14ac:dyDescent="0.2">
      <c r="A651" s="348" t="e">
        <f>B647</f>
        <v>#REF!</v>
      </c>
      <c r="B651" s="349"/>
      <c r="C651" s="349"/>
      <c r="D651" s="350"/>
      <c r="E651" s="195">
        <f>SUM(E649)</f>
        <v>1</v>
      </c>
      <c r="F651" s="218" t="s">
        <v>126</v>
      </c>
    </row>
    <row r="652" spans="1:6" x14ac:dyDescent="0.2">
      <c r="A652" s="193"/>
      <c r="B652" s="93"/>
      <c r="C652" s="93"/>
      <c r="D652" s="93"/>
      <c r="E652" s="93"/>
      <c r="F652" s="194"/>
    </row>
    <row r="653" spans="1:6" x14ac:dyDescent="0.2">
      <c r="A653" s="341" t="s">
        <v>158</v>
      </c>
      <c r="B653" s="343" t="e">
        <f>#REF!</f>
        <v>#REF!</v>
      </c>
      <c r="C653" s="344"/>
      <c r="D653" s="344"/>
      <c r="E653" s="344"/>
      <c r="F653" s="345"/>
    </row>
    <row r="654" spans="1:6" x14ac:dyDescent="0.2">
      <c r="A654" s="342"/>
      <c r="B654" s="123" t="s">
        <v>324</v>
      </c>
      <c r="C654" s="124" t="s">
        <v>326</v>
      </c>
      <c r="D654" s="123" t="s">
        <v>325</v>
      </c>
      <c r="E654" s="113" t="s">
        <v>264</v>
      </c>
      <c r="F654" s="199" t="s">
        <v>162</v>
      </c>
    </row>
    <row r="655" spans="1:6" x14ac:dyDescent="0.2">
      <c r="A655" s="224"/>
      <c r="B655" s="149"/>
      <c r="C655" s="149"/>
      <c r="D655" s="150"/>
      <c r="E655" s="151">
        <v>1</v>
      </c>
      <c r="F655" s="234"/>
    </row>
    <row r="656" spans="1:6" x14ac:dyDescent="0.2">
      <c r="A656" s="224"/>
      <c r="B656" s="149"/>
      <c r="C656" s="149"/>
      <c r="D656" s="150"/>
      <c r="E656" s="118"/>
      <c r="F656" s="234"/>
    </row>
    <row r="657" spans="1:6" x14ac:dyDescent="0.2">
      <c r="A657" s="348" t="e">
        <f>B653</f>
        <v>#REF!</v>
      </c>
      <c r="B657" s="349"/>
      <c r="C657" s="349"/>
      <c r="D657" s="350"/>
      <c r="E657" s="195">
        <f>SUM(E655)</f>
        <v>1</v>
      </c>
      <c r="F657" s="218" t="s">
        <v>126</v>
      </c>
    </row>
    <row r="658" spans="1:6" x14ac:dyDescent="0.2">
      <c r="A658" s="193"/>
      <c r="B658" s="93"/>
      <c r="C658" s="93"/>
      <c r="D658" s="93"/>
      <c r="E658" s="93"/>
      <c r="F658" s="194"/>
    </row>
    <row r="659" spans="1:6" x14ac:dyDescent="0.2">
      <c r="A659" s="341" t="s">
        <v>158</v>
      </c>
      <c r="B659" s="343" t="e">
        <f>#REF!</f>
        <v>#REF!</v>
      </c>
      <c r="C659" s="344"/>
      <c r="D659" s="344"/>
      <c r="E659" s="344"/>
      <c r="F659" s="345"/>
    </row>
    <row r="660" spans="1:6" x14ac:dyDescent="0.2">
      <c r="A660" s="342"/>
      <c r="B660" s="123" t="s">
        <v>324</v>
      </c>
      <c r="C660" s="124" t="s">
        <v>326</v>
      </c>
      <c r="D660" s="123" t="s">
        <v>325</v>
      </c>
      <c r="E660" s="113" t="s">
        <v>264</v>
      </c>
      <c r="F660" s="199" t="s">
        <v>162</v>
      </c>
    </row>
    <row r="661" spans="1:6" x14ac:dyDescent="0.2">
      <c r="A661" s="224"/>
      <c r="B661" s="149"/>
      <c r="C661" s="149"/>
      <c r="D661" s="150"/>
      <c r="E661" s="151">
        <v>1</v>
      </c>
      <c r="F661" s="234"/>
    </row>
    <row r="662" spans="1:6" x14ac:dyDescent="0.2">
      <c r="A662" s="224"/>
      <c r="B662" s="149"/>
      <c r="C662" s="149"/>
      <c r="D662" s="150"/>
      <c r="E662" s="118"/>
      <c r="F662" s="234"/>
    </row>
    <row r="663" spans="1:6" x14ac:dyDescent="0.2">
      <c r="A663" s="348" t="e">
        <f>B659</f>
        <v>#REF!</v>
      </c>
      <c r="B663" s="349"/>
      <c r="C663" s="349"/>
      <c r="D663" s="350"/>
      <c r="E663" s="195">
        <f>SUM(E661)</f>
        <v>1</v>
      </c>
      <c r="F663" s="218" t="s">
        <v>126</v>
      </c>
    </row>
    <row r="664" spans="1:6" x14ac:dyDescent="0.2">
      <c r="A664" s="193"/>
      <c r="B664" s="93"/>
      <c r="C664" s="93"/>
      <c r="D664" s="93"/>
      <c r="E664" s="93"/>
      <c r="F664" s="194"/>
    </row>
    <row r="665" spans="1:6" x14ac:dyDescent="0.2">
      <c r="A665" s="341" t="s">
        <v>158</v>
      </c>
      <c r="B665" s="343" t="e">
        <f>#REF!</f>
        <v>#REF!</v>
      </c>
      <c r="C665" s="344"/>
      <c r="D665" s="344"/>
      <c r="E665" s="344"/>
      <c r="F665" s="345"/>
    </row>
    <row r="666" spans="1:6" x14ac:dyDescent="0.2">
      <c r="A666" s="342"/>
      <c r="B666" s="123" t="s">
        <v>324</v>
      </c>
      <c r="C666" s="124" t="s">
        <v>326</v>
      </c>
      <c r="D666" s="123" t="s">
        <v>325</v>
      </c>
      <c r="E666" s="113" t="s">
        <v>264</v>
      </c>
      <c r="F666" s="199" t="s">
        <v>162</v>
      </c>
    </row>
    <row r="667" spans="1:6" ht="22.5" x14ac:dyDescent="0.2">
      <c r="A667" s="224" t="s">
        <v>328</v>
      </c>
      <c r="B667" s="149"/>
      <c r="C667" s="149"/>
      <c r="D667" s="150"/>
      <c r="E667" s="152">
        <f>E252</f>
        <v>357.9</v>
      </c>
      <c r="F667" s="234"/>
    </row>
    <row r="668" spans="1:6" x14ac:dyDescent="0.2">
      <c r="A668" s="224"/>
      <c r="B668" s="149"/>
      <c r="C668" s="149"/>
      <c r="D668" s="150"/>
      <c r="E668" s="118"/>
      <c r="F668" s="234"/>
    </row>
    <row r="669" spans="1:6" x14ac:dyDescent="0.2">
      <c r="A669" s="348" t="e">
        <f>B665</f>
        <v>#REF!</v>
      </c>
      <c r="B669" s="349"/>
      <c r="C669" s="349"/>
      <c r="D669" s="350"/>
      <c r="E669" s="235">
        <f>E667</f>
        <v>357.9</v>
      </c>
      <c r="F669" s="218" t="s">
        <v>127</v>
      </c>
    </row>
    <row r="670" spans="1:6" x14ac:dyDescent="0.2">
      <c r="A670" s="193"/>
      <c r="B670" s="93"/>
      <c r="C670" s="93"/>
      <c r="D670" s="93"/>
      <c r="E670" s="93"/>
      <c r="F670" s="194"/>
    </row>
    <row r="671" spans="1:6" x14ac:dyDescent="0.2">
      <c r="A671" s="341" t="s">
        <v>158</v>
      </c>
      <c r="B671" s="343" t="e">
        <f>#REF!</f>
        <v>#REF!</v>
      </c>
      <c r="C671" s="344"/>
      <c r="D671" s="344"/>
      <c r="E671" s="344"/>
      <c r="F671" s="345"/>
    </row>
    <row r="672" spans="1:6" x14ac:dyDescent="0.2">
      <c r="A672" s="342"/>
      <c r="B672" s="123" t="s">
        <v>324</v>
      </c>
      <c r="C672" s="124" t="s">
        <v>326</v>
      </c>
      <c r="D672" s="123" t="s">
        <v>325</v>
      </c>
      <c r="E672" s="113" t="s">
        <v>264</v>
      </c>
      <c r="F672" s="199" t="s">
        <v>162</v>
      </c>
    </row>
    <row r="673" spans="1:6" ht="22.5" x14ac:dyDescent="0.2">
      <c r="A673" s="224" t="s">
        <v>329</v>
      </c>
      <c r="B673" s="149">
        <v>1.65</v>
      </c>
      <c r="C673" s="149">
        <v>1.85</v>
      </c>
      <c r="D673" s="150"/>
      <c r="E673" s="152">
        <f>B673*C673</f>
        <v>3.05</v>
      </c>
      <c r="F673" s="234"/>
    </row>
    <row r="674" spans="1:6" x14ac:dyDescent="0.2">
      <c r="A674" s="224"/>
      <c r="B674" s="149"/>
      <c r="C674" s="149"/>
      <c r="D674" s="150"/>
      <c r="E674" s="118"/>
      <c r="F674" s="234"/>
    </row>
    <row r="675" spans="1:6" x14ac:dyDescent="0.2">
      <c r="A675" s="348" t="e">
        <f>B671</f>
        <v>#REF!</v>
      </c>
      <c r="B675" s="349"/>
      <c r="C675" s="349"/>
      <c r="D675" s="350"/>
      <c r="E675" s="235">
        <f>E673</f>
        <v>3.05</v>
      </c>
      <c r="F675" s="218" t="s">
        <v>127</v>
      </c>
    </row>
    <row r="676" spans="1:6" x14ac:dyDescent="0.2">
      <c r="A676" s="193"/>
      <c r="B676" s="93"/>
      <c r="C676" s="93"/>
      <c r="D676" s="93"/>
      <c r="E676" s="93"/>
      <c r="F676" s="194"/>
    </row>
    <row r="677" spans="1:6" ht="28.5" customHeight="1" x14ac:dyDescent="0.2">
      <c r="A677" s="341" t="s">
        <v>158</v>
      </c>
      <c r="B677" s="343" t="e">
        <f>#REF!</f>
        <v>#REF!</v>
      </c>
      <c r="C677" s="344"/>
      <c r="D677" s="344"/>
      <c r="E677" s="344"/>
      <c r="F677" s="345"/>
    </row>
    <row r="678" spans="1:6" x14ac:dyDescent="0.2">
      <c r="A678" s="342"/>
      <c r="B678" s="123" t="s">
        <v>324</v>
      </c>
      <c r="C678" s="124" t="s">
        <v>326</v>
      </c>
      <c r="D678" s="123" t="s">
        <v>325</v>
      </c>
      <c r="E678" s="113" t="s">
        <v>264</v>
      </c>
      <c r="F678" s="199" t="s">
        <v>162</v>
      </c>
    </row>
    <row r="679" spans="1:6" x14ac:dyDescent="0.2">
      <c r="A679" s="207" t="s">
        <v>263</v>
      </c>
      <c r="B679" s="115">
        <v>5</v>
      </c>
      <c r="C679" s="115">
        <v>0.4</v>
      </c>
      <c r="D679" s="115">
        <v>1.6</v>
      </c>
      <c r="E679" s="138">
        <f>B679*(C679*D679)</f>
        <v>3.2</v>
      </c>
      <c r="F679" s="208"/>
    </row>
    <row r="680" spans="1:6" ht="22.5" x14ac:dyDescent="0.2">
      <c r="A680" s="231" t="s">
        <v>364</v>
      </c>
      <c r="B680" s="117"/>
      <c r="C680" s="117"/>
      <c r="D680" s="117"/>
      <c r="E680" s="118">
        <f>E679*2</f>
        <v>6.4</v>
      </c>
      <c r="F680" s="210"/>
    </row>
    <row r="681" spans="1:6" x14ac:dyDescent="0.2">
      <c r="A681" s="346" t="e">
        <f>B677</f>
        <v>#REF!</v>
      </c>
      <c r="B681" s="347"/>
      <c r="C681" s="347"/>
      <c r="D681" s="347"/>
      <c r="E681" s="176">
        <f>E680</f>
        <v>6.4</v>
      </c>
      <c r="F681" s="218" t="s">
        <v>144</v>
      </c>
    </row>
    <row r="682" spans="1:6" x14ac:dyDescent="0.2">
      <c r="A682" s="236"/>
      <c r="B682" s="59"/>
      <c r="C682" s="59"/>
      <c r="D682" s="59"/>
      <c r="E682" s="59"/>
      <c r="F682" s="237"/>
    </row>
    <row r="683" spans="1:6" ht="27" customHeight="1" x14ac:dyDescent="0.2">
      <c r="A683" s="341" t="s">
        <v>158</v>
      </c>
      <c r="B683" s="343" t="e">
        <f>#REF!</f>
        <v>#REF!</v>
      </c>
      <c r="C683" s="344"/>
      <c r="D683" s="344"/>
      <c r="E683" s="344"/>
      <c r="F683" s="345"/>
    </row>
    <row r="684" spans="1:6" x14ac:dyDescent="0.2">
      <c r="A684" s="342"/>
      <c r="B684" s="123" t="s">
        <v>324</v>
      </c>
      <c r="C684" s="124" t="s">
        <v>326</v>
      </c>
      <c r="D684" s="123" t="s">
        <v>325</v>
      </c>
      <c r="E684" s="113" t="s">
        <v>161</v>
      </c>
      <c r="F684" s="199" t="s">
        <v>162</v>
      </c>
    </row>
    <row r="685" spans="1:6" ht="22.5" x14ac:dyDescent="0.2">
      <c r="A685" s="224" t="s">
        <v>342</v>
      </c>
      <c r="B685" s="126"/>
      <c r="C685" s="160"/>
      <c r="D685" s="126"/>
      <c r="E685" s="133">
        <v>50</v>
      </c>
      <c r="F685" s="208"/>
    </row>
    <row r="686" spans="1:6" x14ac:dyDescent="0.2">
      <c r="A686" s="209" t="s">
        <v>290</v>
      </c>
      <c r="B686" s="114"/>
      <c r="C686" s="157"/>
      <c r="D686" s="114"/>
      <c r="E686" s="134">
        <v>10.85</v>
      </c>
      <c r="F686" s="210"/>
    </row>
    <row r="687" spans="1:6" ht="22.5" x14ac:dyDescent="0.2">
      <c r="A687" s="209" t="s">
        <v>291</v>
      </c>
      <c r="B687" s="114"/>
      <c r="C687" s="157"/>
      <c r="D687" s="114"/>
      <c r="E687" s="134">
        <v>9.4700000000000006</v>
      </c>
      <c r="F687" s="238"/>
    </row>
    <row r="688" spans="1:6" x14ac:dyDescent="0.2">
      <c r="A688" s="209" t="s">
        <v>274</v>
      </c>
      <c r="B688" s="114"/>
      <c r="C688" s="157"/>
      <c r="D688" s="114"/>
      <c r="E688" s="134">
        <v>2.04</v>
      </c>
      <c r="F688" s="238"/>
    </row>
    <row r="689" spans="1:6" x14ac:dyDescent="0.2">
      <c r="A689" s="209" t="s">
        <v>275</v>
      </c>
      <c r="B689" s="114"/>
      <c r="C689" s="114"/>
      <c r="D689" s="114"/>
      <c r="E689" s="135">
        <v>3.05</v>
      </c>
      <c r="F689" s="234"/>
    </row>
    <row r="690" spans="1:6" x14ac:dyDescent="0.2">
      <c r="A690" s="209" t="s">
        <v>298</v>
      </c>
      <c r="B690" s="114"/>
      <c r="C690" s="114"/>
      <c r="D690" s="114"/>
      <c r="E690" s="135">
        <v>8.14</v>
      </c>
      <c r="F690" s="234"/>
    </row>
    <row r="691" spans="1:6" x14ac:dyDescent="0.2">
      <c r="A691" s="209" t="s">
        <v>343</v>
      </c>
      <c r="B691" s="114"/>
      <c r="C691" s="114"/>
      <c r="D691" s="114"/>
      <c r="E691" s="135">
        <v>3.28</v>
      </c>
      <c r="F691" s="234"/>
    </row>
    <row r="692" spans="1:6" x14ac:dyDescent="0.2">
      <c r="A692" s="209" t="s">
        <v>344</v>
      </c>
      <c r="B692" s="114"/>
      <c r="C692" s="114"/>
      <c r="D692" s="114"/>
      <c r="E692" s="134">
        <v>3.28</v>
      </c>
      <c r="F692" s="234"/>
    </row>
    <row r="693" spans="1:6" x14ac:dyDescent="0.2">
      <c r="A693" s="348" t="e">
        <f>B683</f>
        <v>#REF!</v>
      </c>
      <c r="B693" s="349"/>
      <c r="C693" s="349"/>
      <c r="D693" s="350"/>
      <c r="E693" s="163">
        <f>SUM(E685:E692)</f>
        <v>90.11</v>
      </c>
      <c r="F693" s="218" t="s">
        <v>127</v>
      </c>
    </row>
    <row r="694" spans="1:6" x14ac:dyDescent="0.2">
      <c r="A694" s="193"/>
      <c r="B694" s="93"/>
      <c r="C694" s="93"/>
      <c r="D694" s="93"/>
      <c r="E694" s="93"/>
      <c r="F694" s="194"/>
    </row>
    <row r="695" spans="1:6" x14ac:dyDescent="0.2">
      <c r="A695" s="341" t="s">
        <v>158</v>
      </c>
      <c r="B695" s="343" t="e">
        <f>#REF!</f>
        <v>#REF!</v>
      </c>
      <c r="C695" s="344"/>
      <c r="D695" s="344"/>
      <c r="E695" s="344"/>
      <c r="F695" s="345"/>
    </row>
    <row r="696" spans="1:6" x14ac:dyDescent="0.2">
      <c r="A696" s="342"/>
      <c r="B696" s="123" t="s">
        <v>324</v>
      </c>
      <c r="C696" s="124" t="s">
        <v>326</v>
      </c>
      <c r="D696" s="123" t="s">
        <v>325</v>
      </c>
      <c r="E696" s="113" t="s">
        <v>264</v>
      </c>
      <c r="F696" s="199" t="s">
        <v>162</v>
      </c>
    </row>
    <row r="697" spans="1:6" x14ac:dyDescent="0.2">
      <c r="A697" s="224" t="e">
        <f>#REF!</f>
        <v>#REF!</v>
      </c>
      <c r="B697" s="149">
        <v>14</v>
      </c>
      <c r="C697" s="149">
        <v>11</v>
      </c>
      <c r="D697" s="150"/>
      <c r="E697" s="152">
        <f>B697*C697</f>
        <v>154</v>
      </c>
      <c r="F697" s="234"/>
    </row>
    <row r="698" spans="1:6" x14ac:dyDescent="0.2">
      <c r="A698" s="224"/>
      <c r="B698" s="149"/>
      <c r="C698" s="149"/>
      <c r="D698" s="150"/>
      <c r="E698" s="118"/>
      <c r="F698" s="234"/>
    </row>
    <row r="699" spans="1:6" x14ac:dyDescent="0.2">
      <c r="A699" s="348" t="e">
        <f>B695</f>
        <v>#REF!</v>
      </c>
      <c r="B699" s="349"/>
      <c r="C699" s="349"/>
      <c r="D699" s="350"/>
      <c r="E699" s="163">
        <f>E697</f>
        <v>154</v>
      </c>
      <c r="F699" s="218" t="s">
        <v>127</v>
      </c>
    </row>
    <row r="700" spans="1:6" x14ac:dyDescent="0.2">
      <c r="A700" s="193"/>
      <c r="B700" s="93"/>
      <c r="C700" s="93"/>
      <c r="D700" s="93"/>
      <c r="E700" s="93"/>
      <c r="F700" s="194"/>
    </row>
    <row r="701" spans="1:6" x14ac:dyDescent="0.2">
      <c r="A701" s="341" t="s">
        <v>158</v>
      </c>
      <c r="B701" s="343" t="e">
        <f>#REF!</f>
        <v>#REF!</v>
      </c>
      <c r="C701" s="344"/>
      <c r="D701" s="344"/>
      <c r="E701" s="344"/>
      <c r="F701" s="345"/>
    </row>
    <row r="702" spans="1:6" ht="22.5" x14ac:dyDescent="0.2">
      <c r="A702" s="342"/>
      <c r="B702" s="124" t="s">
        <v>326</v>
      </c>
      <c r="C702" s="124" t="s">
        <v>324</v>
      </c>
      <c r="D702" s="123" t="s">
        <v>325</v>
      </c>
      <c r="E702" s="113" t="s">
        <v>264</v>
      </c>
      <c r="F702" s="199" t="s">
        <v>162</v>
      </c>
    </row>
    <row r="703" spans="1:6" ht="22.5" x14ac:dyDescent="0.2">
      <c r="A703" s="224" t="s">
        <v>331</v>
      </c>
      <c r="B703" s="149">
        <v>14</v>
      </c>
      <c r="C703" s="149">
        <v>0.2</v>
      </c>
      <c r="D703" s="150">
        <v>0.2</v>
      </c>
      <c r="E703" s="152">
        <f>B703*C703*D703</f>
        <v>0.56000000000000005</v>
      </c>
      <c r="F703" s="234"/>
    </row>
    <row r="704" spans="1:6" ht="22.5" x14ac:dyDescent="0.2">
      <c r="A704" s="224" t="s">
        <v>331</v>
      </c>
      <c r="B704" s="149">
        <v>11</v>
      </c>
      <c r="C704" s="149">
        <v>0.2</v>
      </c>
      <c r="D704" s="150">
        <v>0.2</v>
      </c>
      <c r="E704" s="152">
        <f t="shared" ref="E704:E705" si="8">B704*C704*D704</f>
        <v>0.44</v>
      </c>
      <c r="F704" s="234"/>
    </row>
    <row r="705" spans="1:6" ht="22.5" x14ac:dyDescent="0.2">
      <c r="A705" s="224" t="s">
        <v>331</v>
      </c>
      <c r="B705" s="149">
        <v>11</v>
      </c>
      <c r="C705" s="149">
        <v>0.2</v>
      </c>
      <c r="D705" s="150">
        <v>0.2</v>
      </c>
      <c r="E705" s="152">
        <f t="shared" si="8"/>
        <v>0.44</v>
      </c>
      <c r="F705" s="234"/>
    </row>
    <row r="706" spans="1:6" x14ac:dyDescent="0.2">
      <c r="A706" s="348" t="e">
        <f>B701</f>
        <v>#REF!</v>
      </c>
      <c r="B706" s="349"/>
      <c r="C706" s="349"/>
      <c r="D706" s="350"/>
      <c r="E706" s="182">
        <f>SUM(E703:E705)</f>
        <v>1.44</v>
      </c>
      <c r="F706" s="218" t="s">
        <v>143</v>
      </c>
    </row>
    <row r="707" spans="1:6" x14ac:dyDescent="0.2">
      <c r="A707" s="193"/>
      <c r="B707" s="93"/>
      <c r="C707" s="93"/>
      <c r="D707" s="93"/>
      <c r="E707" s="93"/>
      <c r="F707" s="194"/>
    </row>
    <row r="708" spans="1:6" x14ac:dyDescent="0.2">
      <c r="A708" s="341" t="s">
        <v>158</v>
      </c>
      <c r="B708" s="343" t="e">
        <f>#REF!</f>
        <v>#REF!</v>
      </c>
      <c r="C708" s="344"/>
      <c r="D708" s="344"/>
      <c r="E708" s="344"/>
      <c r="F708" s="345"/>
    </row>
    <row r="709" spans="1:6" x14ac:dyDescent="0.2">
      <c r="A709" s="342"/>
      <c r="B709" s="123" t="s">
        <v>324</v>
      </c>
      <c r="C709" s="124" t="s">
        <v>326</v>
      </c>
      <c r="D709" s="123" t="s">
        <v>325</v>
      </c>
      <c r="E709" s="113" t="s">
        <v>264</v>
      </c>
      <c r="F709" s="199" t="s">
        <v>162</v>
      </c>
    </row>
    <row r="710" spans="1:6" ht="22.5" x14ac:dyDescent="0.2">
      <c r="A710" s="224" t="s">
        <v>331</v>
      </c>
      <c r="B710" s="149">
        <v>14</v>
      </c>
      <c r="C710" s="149">
        <v>11</v>
      </c>
      <c r="D710" s="150">
        <v>0.09</v>
      </c>
      <c r="E710" s="152">
        <f>B710*C710*D710</f>
        <v>13.86</v>
      </c>
      <c r="F710" s="234"/>
    </row>
    <row r="711" spans="1:6" x14ac:dyDescent="0.2">
      <c r="A711" s="224"/>
      <c r="B711" s="149"/>
      <c r="C711" s="149"/>
      <c r="D711" s="150"/>
      <c r="E711" s="118"/>
      <c r="F711" s="234"/>
    </row>
    <row r="712" spans="1:6" x14ac:dyDescent="0.2">
      <c r="A712" s="348" t="e">
        <f>B708</f>
        <v>#REF!</v>
      </c>
      <c r="B712" s="349"/>
      <c r="C712" s="349"/>
      <c r="D712" s="350"/>
      <c r="E712" s="153">
        <f>E710</f>
        <v>13.86</v>
      </c>
      <c r="F712" s="218" t="s">
        <v>143</v>
      </c>
    </row>
    <row r="713" spans="1:6" x14ac:dyDescent="0.2">
      <c r="A713" s="193"/>
      <c r="B713" s="93"/>
      <c r="C713" s="93"/>
      <c r="D713" s="93"/>
      <c r="E713" s="93"/>
      <c r="F713" s="194"/>
    </row>
    <row r="714" spans="1:6" x14ac:dyDescent="0.2">
      <c r="A714" s="341" t="s">
        <v>158</v>
      </c>
      <c r="B714" s="343" t="e">
        <f>#REF!</f>
        <v>#REF!</v>
      </c>
      <c r="C714" s="344"/>
      <c r="D714" s="344"/>
      <c r="E714" s="344"/>
      <c r="F714" s="345"/>
    </row>
    <row r="715" spans="1:6" x14ac:dyDescent="0.2">
      <c r="A715" s="342"/>
      <c r="B715" s="123" t="s">
        <v>324</v>
      </c>
      <c r="C715" s="124" t="s">
        <v>326</v>
      </c>
      <c r="D715" s="123" t="s">
        <v>325</v>
      </c>
      <c r="E715" s="113" t="s">
        <v>264</v>
      </c>
      <c r="F715" s="199" t="s">
        <v>162</v>
      </c>
    </row>
    <row r="716" spans="1:6" ht="22.5" x14ac:dyDescent="0.2">
      <c r="A716" s="224" t="s">
        <v>331</v>
      </c>
      <c r="B716" s="161">
        <v>0.2</v>
      </c>
      <c r="C716" s="149">
        <v>14</v>
      </c>
      <c r="D716" s="150">
        <v>0.2</v>
      </c>
      <c r="E716" s="152">
        <f>B716*C716*D716</f>
        <v>0.56000000000000005</v>
      </c>
      <c r="F716" s="239"/>
    </row>
    <row r="717" spans="1:6" ht="22.5" x14ac:dyDescent="0.2">
      <c r="A717" s="224" t="s">
        <v>331</v>
      </c>
      <c r="B717" s="162">
        <v>0.2</v>
      </c>
      <c r="C717" s="149">
        <v>11</v>
      </c>
      <c r="D717" s="150">
        <v>0.2</v>
      </c>
      <c r="E717" s="152">
        <f t="shared" ref="E717:E718" si="9">B717*C717*D717</f>
        <v>0.44</v>
      </c>
      <c r="F717" s="239"/>
    </row>
    <row r="718" spans="1:6" ht="22.5" x14ac:dyDescent="0.2">
      <c r="A718" s="224" t="s">
        <v>331</v>
      </c>
      <c r="B718" s="162">
        <v>0.2</v>
      </c>
      <c r="C718" s="149">
        <v>11</v>
      </c>
      <c r="D718" s="150">
        <v>0.2</v>
      </c>
      <c r="E718" s="152">
        <f t="shared" si="9"/>
        <v>0.44</v>
      </c>
      <c r="F718" s="234"/>
    </row>
    <row r="719" spans="1:6" x14ac:dyDescent="0.2">
      <c r="A719" s="224"/>
      <c r="B719" s="149"/>
      <c r="C719" s="149"/>
      <c r="D719" s="150"/>
      <c r="E719" s="118"/>
      <c r="F719" s="234"/>
    </row>
    <row r="720" spans="1:6" x14ac:dyDescent="0.2">
      <c r="A720" s="348" t="e">
        <f>B714</f>
        <v>#REF!</v>
      </c>
      <c r="B720" s="349"/>
      <c r="C720" s="349"/>
      <c r="D720" s="350"/>
      <c r="E720" s="153">
        <f>SUM(E716:E718)</f>
        <v>1.44</v>
      </c>
      <c r="F720" s="218" t="s">
        <v>143</v>
      </c>
    </row>
    <row r="721" spans="1:6" x14ac:dyDescent="0.2">
      <c r="A721" s="203"/>
      <c r="B721" s="82"/>
      <c r="C721" s="82"/>
      <c r="D721" s="82"/>
      <c r="E721" s="163"/>
      <c r="F721" s="204"/>
    </row>
    <row r="722" spans="1:6" x14ac:dyDescent="0.2">
      <c r="A722" s="341" t="s">
        <v>158</v>
      </c>
      <c r="B722" s="343" t="e">
        <f>#REF!</f>
        <v>#REF!</v>
      </c>
      <c r="C722" s="344"/>
      <c r="D722" s="344"/>
      <c r="E722" s="344"/>
      <c r="F722" s="345"/>
    </row>
    <row r="723" spans="1:6" x14ac:dyDescent="0.2">
      <c r="A723" s="342"/>
      <c r="B723" s="123"/>
      <c r="C723" s="124" t="s">
        <v>326</v>
      </c>
      <c r="D723" s="123" t="s">
        <v>325</v>
      </c>
      <c r="E723" s="113" t="s">
        <v>264</v>
      </c>
      <c r="F723" s="199" t="s">
        <v>162</v>
      </c>
    </row>
    <row r="724" spans="1:6" ht="22.5" x14ac:dyDescent="0.2">
      <c r="A724" s="240" t="s">
        <v>331</v>
      </c>
      <c r="B724" s="183"/>
      <c r="C724" s="183">
        <v>14</v>
      </c>
      <c r="D724" s="183">
        <v>0.09</v>
      </c>
      <c r="E724" s="184">
        <f>C724*D724</f>
        <v>1.26</v>
      </c>
      <c r="F724" s="241"/>
    </row>
    <row r="725" spans="1:6" ht="22.5" x14ac:dyDescent="0.2">
      <c r="A725" s="242" t="s">
        <v>331</v>
      </c>
      <c r="B725" s="158"/>
      <c r="C725" s="158">
        <v>11</v>
      </c>
      <c r="D725" s="158">
        <v>0.09</v>
      </c>
      <c r="E725" s="152">
        <f t="shared" ref="E725:E726" si="10">C725*D725</f>
        <v>0.99</v>
      </c>
      <c r="F725" s="234"/>
    </row>
    <row r="726" spans="1:6" ht="22.5" x14ac:dyDescent="0.2">
      <c r="A726" s="242" t="s">
        <v>331</v>
      </c>
      <c r="B726" s="158"/>
      <c r="C726" s="158">
        <v>11</v>
      </c>
      <c r="D726" s="158">
        <v>0.09</v>
      </c>
      <c r="E726" s="152">
        <f t="shared" si="10"/>
        <v>0.99</v>
      </c>
      <c r="F726" s="234"/>
    </row>
    <row r="727" spans="1:6" x14ac:dyDescent="0.2">
      <c r="A727" s="346" t="e">
        <f>B722</f>
        <v>#REF!</v>
      </c>
      <c r="B727" s="347"/>
      <c r="C727" s="347"/>
      <c r="D727" s="347"/>
      <c r="E727" s="152">
        <f>SUM(E724:E726)</f>
        <v>3.24</v>
      </c>
      <c r="F727" s="218" t="s">
        <v>127</v>
      </c>
    </row>
    <row r="728" spans="1:6" x14ac:dyDescent="0.2">
      <c r="A728" s="193"/>
      <c r="B728" s="93"/>
      <c r="C728" s="93"/>
      <c r="D728" s="93"/>
      <c r="E728" s="93"/>
      <c r="F728" s="194"/>
    </row>
    <row r="729" spans="1:6" x14ac:dyDescent="0.2">
      <c r="A729" s="341" t="s">
        <v>158</v>
      </c>
      <c r="B729" s="343" t="e">
        <f>#REF!</f>
        <v>#REF!</v>
      </c>
      <c r="C729" s="344"/>
      <c r="D729" s="344"/>
      <c r="E729" s="344"/>
      <c r="F729" s="345"/>
    </row>
    <row r="730" spans="1:6" x14ac:dyDescent="0.2">
      <c r="A730" s="342"/>
      <c r="B730" s="123" t="s">
        <v>324</v>
      </c>
      <c r="C730" s="124" t="s">
        <v>326</v>
      </c>
      <c r="D730" s="123" t="s">
        <v>325</v>
      </c>
      <c r="E730" s="113" t="s">
        <v>264</v>
      </c>
      <c r="F730" s="199" t="s">
        <v>162</v>
      </c>
    </row>
    <row r="731" spans="1:6" ht="22.5" x14ac:dyDescent="0.2">
      <c r="A731" s="224" t="s">
        <v>331</v>
      </c>
      <c r="B731" s="149">
        <v>14</v>
      </c>
      <c r="C731" s="149">
        <v>11</v>
      </c>
      <c r="D731" s="150">
        <v>0.08</v>
      </c>
      <c r="E731" s="152">
        <f>B731*C731*D731</f>
        <v>12.32</v>
      </c>
      <c r="F731" s="234"/>
    </row>
    <row r="732" spans="1:6" x14ac:dyDescent="0.2">
      <c r="A732" s="224"/>
      <c r="B732" s="149"/>
      <c r="C732" s="149"/>
      <c r="D732" s="150"/>
      <c r="E732" s="118"/>
      <c r="F732" s="234"/>
    </row>
    <row r="733" spans="1:6" x14ac:dyDescent="0.2">
      <c r="A733" s="348" t="e">
        <f>B729</f>
        <v>#REF!</v>
      </c>
      <c r="B733" s="349"/>
      <c r="C733" s="349"/>
      <c r="D733" s="350"/>
      <c r="E733" s="163">
        <f>E731</f>
        <v>12.32</v>
      </c>
      <c r="F733" s="218" t="s">
        <v>143</v>
      </c>
    </row>
    <row r="734" spans="1:6" x14ac:dyDescent="0.2">
      <c r="A734" s="193"/>
      <c r="B734" s="93"/>
      <c r="C734" s="93"/>
      <c r="D734" s="93"/>
      <c r="E734" s="93"/>
      <c r="F734" s="194"/>
    </row>
    <row r="735" spans="1:6" x14ac:dyDescent="0.2">
      <c r="A735" s="341" t="s">
        <v>158</v>
      </c>
      <c r="B735" s="343" t="e">
        <f>#REF!</f>
        <v>#REF!</v>
      </c>
      <c r="C735" s="344"/>
      <c r="D735" s="344"/>
      <c r="E735" s="344"/>
      <c r="F735" s="345"/>
    </row>
    <row r="736" spans="1:6" x14ac:dyDescent="0.2">
      <c r="A736" s="342"/>
      <c r="B736" s="123" t="s">
        <v>324</v>
      </c>
      <c r="C736" s="124" t="s">
        <v>326</v>
      </c>
      <c r="D736" s="123" t="s">
        <v>325</v>
      </c>
      <c r="E736" s="113" t="s">
        <v>264</v>
      </c>
      <c r="F736" s="199" t="s">
        <v>162</v>
      </c>
    </row>
    <row r="737" spans="1:6" ht="22.5" x14ac:dyDescent="0.2">
      <c r="A737" s="224" t="s">
        <v>331</v>
      </c>
      <c r="B737" s="149">
        <v>14</v>
      </c>
      <c r="C737" s="149">
        <v>11</v>
      </c>
      <c r="D737" s="150"/>
      <c r="E737" s="152">
        <f>B737*C737</f>
        <v>154</v>
      </c>
      <c r="F737" s="234"/>
    </row>
    <row r="738" spans="1:6" x14ac:dyDescent="0.2">
      <c r="A738" s="224"/>
      <c r="B738" s="149"/>
      <c r="C738" s="149"/>
      <c r="D738" s="150"/>
      <c r="E738" s="118"/>
      <c r="F738" s="234"/>
    </row>
    <row r="739" spans="1:6" x14ac:dyDescent="0.2">
      <c r="A739" s="348" t="e">
        <f>B735</f>
        <v>#REF!</v>
      </c>
      <c r="B739" s="349"/>
      <c r="C739" s="349"/>
      <c r="D739" s="350"/>
      <c r="E739" s="163">
        <f>E737</f>
        <v>154</v>
      </c>
      <c r="F739" s="218" t="s">
        <v>127</v>
      </c>
    </row>
    <row r="740" spans="1:6" x14ac:dyDescent="0.2">
      <c r="A740" s="193"/>
      <c r="B740" s="93"/>
      <c r="C740" s="93"/>
      <c r="D740" s="93"/>
      <c r="E740" s="93"/>
      <c r="F740" s="194"/>
    </row>
    <row r="741" spans="1:6" x14ac:dyDescent="0.2">
      <c r="A741" s="341" t="s">
        <v>158</v>
      </c>
      <c r="B741" s="343" t="e">
        <f>#REF!</f>
        <v>#REF!</v>
      </c>
      <c r="C741" s="344"/>
      <c r="D741" s="344"/>
      <c r="E741" s="344"/>
      <c r="F741" s="345"/>
    </row>
    <row r="742" spans="1:6" x14ac:dyDescent="0.2">
      <c r="A742" s="342"/>
      <c r="B742" s="123" t="s">
        <v>324</v>
      </c>
      <c r="C742" s="124" t="s">
        <v>326</v>
      </c>
      <c r="D742" s="123" t="s">
        <v>325</v>
      </c>
      <c r="E742" s="113" t="s">
        <v>264</v>
      </c>
      <c r="F742" s="199" t="s">
        <v>162</v>
      </c>
    </row>
    <row r="743" spans="1:6" ht="33.75" x14ac:dyDescent="0.2">
      <c r="A743" s="224" t="s">
        <v>332</v>
      </c>
      <c r="B743" s="149">
        <v>14</v>
      </c>
      <c r="C743" s="149">
        <v>7.15</v>
      </c>
      <c r="D743" s="150"/>
      <c r="E743" s="152">
        <f>B743*C743</f>
        <v>100.1</v>
      </c>
      <c r="F743" s="234"/>
    </row>
    <row r="744" spans="1:6" x14ac:dyDescent="0.2">
      <c r="A744" s="224"/>
      <c r="B744" s="149"/>
      <c r="C744" s="149"/>
      <c r="D744" s="150"/>
      <c r="E744" s="118"/>
      <c r="F744" s="234"/>
    </row>
    <row r="745" spans="1:6" x14ac:dyDescent="0.2">
      <c r="A745" s="348" t="e">
        <f>B741</f>
        <v>#REF!</v>
      </c>
      <c r="B745" s="349"/>
      <c r="C745" s="349"/>
      <c r="D745" s="350"/>
      <c r="E745" s="163">
        <f>E743</f>
        <v>100.1</v>
      </c>
      <c r="F745" s="218" t="s">
        <v>127</v>
      </c>
    </row>
    <row r="746" spans="1:6" x14ac:dyDescent="0.2">
      <c r="A746" s="193"/>
      <c r="B746" s="93"/>
      <c r="C746" s="93"/>
      <c r="D746" s="93"/>
      <c r="E746" s="93"/>
      <c r="F746" s="194"/>
    </row>
    <row r="747" spans="1:6" x14ac:dyDescent="0.2">
      <c r="A747" s="341" t="s">
        <v>158</v>
      </c>
      <c r="B747" s="343" t="e">
        <f>#REF!</f>
        <v>#REF!</v>
      </c>
      <c r="C747" s="344"/>
      <c r="D747" s="344"/>
      <c r="E747" s="344"/>
      <c r="F747" s="345"/>
    </row>
    <row r="748" spans="1:6" ht="22.5" x14ac:dyDescent="0.2">
      <c r="A748" s="342"/>
      <c r="B748" s="124" t="s">
        <v>326</v>
      </c>
      <c r="C748" s="243" t="s">
        <v>324</v>
      </c>
      <c r="D748" s="123" t="s">
        <v>325</v>
      </c>
      <c r="E748" s="113" t="s">
        <v>264</v>
      </c>
      <c r="F748" s="199" t="s">
        <v>162</v>
      </c>
    </row>
    <row r="749" spans="1:6" ht="33.75" x14ac:dyDescent="0.2">
      <c r="A749" s="224" t="s">
        <v>332</v>
      </c>
      <c r="B749" s="149">
        <v>7.15</v>
      </c>
      <c r="C749" s="149">
        <v>0.2</v>
      </c>
      <c r="D749" s="150">
        <v>0.2</v>
      </c>
      <c r="E749" s="152">
        <f>B749*C749*D749</f>
        <v>0.28999999999999998</v>
      </c>
      <c r="F749" s="234"/>
    </row>
    <row r="750" spans="1:6" ht="33.75" x14ac:dyDescent="0.2">
      <c r="A750" s="224" t="s">
        <v>332</v>
      </c>
      <c r="B750" s="149">
        <v>7.15</v>
      </c>
      <c r="C750" s="149">
        <v>0.2</v>
      </c>
      <c r="D750" s="150">
        <v>0.2</v>
      </c>
      <c r="E750" s="152">
        <f>B750*C750*D750</f>
        <v>0.28999999999999998</v>
      </c>
      <c r="F750" s="234"/>
    </row>
    <row r="751" spans="1:6" x14ac:dyDescent="0.2">
      <c r="A751" s="224"/>
      <c r="B751" s="149"/>
      <c r="C751" s="149"/>
      <c r="D751" s="150"/>
      <c r="E751" s="118"/>
      <c r="F751" s="234"/>
    </row>
    <row r="752" spans="1:6" x14ac:dyDescent="0.2">
      <c r="A752" s="348" t="e">
        <f>B747</f>
        <v>#REF!</v>
      </c>
      <c r="B752" s="349"/>
      <c r="C752" s="349"/>
      <c r="D752" s="350"/>
      <c r="E752" s="163">
        <f>SUM(E749:E750)</f>
        <v>0.57999999999999996</v>
      </c>
      <c r="F752" s="218" t="s">
        <v>143</v>
      </c>
    </row>
    <row r="753" spans="1:6" x14ac:dyDescent="0.2">
      <c r="A753" s="193"/>
      <c r="B753" s="93"/>
      <c r="C753" s="93"/>
      <c r="D753" s="93"/>
      <c r="E753" s="93"/>
      <c r="F753" s="194"/>
    </row>
    <row r="754" spans="1:6" x14ac:dyDescent="0.2">
      <c r="A754" s="341" t="s">
        <v>158</v>
      </c>
      <c r="B754" s="343" t="e">
        <f>#REF!</f>
        <v>#REF!</v>
      </c>
      <c r="C754" s="344"/>
      <c r="D754" s="344"/>
      <c r="E754" s="344"/>
      <c r="F754" s="345"/>
    </row>
    <row r="755" spans="1:6" x14ac:dyDescent="0.2">
      <c r="A755" s="342"/>
      <c r="B755" s="123" t="s">
        <v>324</v>
      </c>
      <c r="C755" s="124" t="s">
        <v>326</v>
      </c>
      <c r="D755" s="123" t="s">
        <v>325</v>
      </c>
      <c r="E755" s="113" t="s">
        <v>264</v>
      </c>
      <c r="F755" s="199" t="s">
        <v>162</v>
      </c>
    </row>
    <row r="756" spans="1:6" ht="33.75" x14ac:dyDescent="0.2">
      <c r="A756" s="224" t="s">
        <v>332</v>
      </c>
      <c r="B756" s="149">
        <v>14</v>
      </c>
      <c r="C756" s="149">
        <v>7.15</v>
      </c>
      <c r="D756" s="150">
        <v>0.09</v>
      </c>
      <c r="E756" s="152">
        <f>B756*C756*D756</f>
        <v>9.01</v>
      </c>
      <c r="F756" s="234"/>
    </row>
    <row r="757" spans="1:6" x14ac:dyDescent="0.2">
      <c r="A757" s="224"/>
      <c r="B757" s="149"/>
      <c r="C757" s="149"/>
      <c r="D757" s="150"/>
      <c r="E757" s="118"/>
      <c r="F757" s="234"/>
    </row>
    <row r="758" spans="1:6" x14ac:dyDescent="0.2">
      <c r="A758" s="348" t="e">
        <f>B754</f>
        <v>#REF!</v>
      </c>
      <c r="B758" s="349"/>
      <c r="C758" s="349"/>
      <c r="D758" s="350"/>
      <c r="E758" s="163">
        <f>E756</f>
        <v>9.01</v>
      </c>
      <c r="F758" s="218" t="s">
        <v>143</v>
      </c>
    </row>
    <row r="759" spans="1:6" x14ac:dyDescent="0.2">
      <c r="A759" s="193"/>
      <c r="B759" s="93"/>
      <c r="C759" s="93"/>
      <c r="D759" s="93"/>
      <c r="E759" s="93"/>
      <c r="F759" s="194"/>
    </row>
    <row r="760" spans="1:6" x14ac:dyDescent="0.2">
      <c r="A760" s="341" t="s">
        <v>158</v>
      </c>
      <c r="B760" s="343" t="e">
        <f>#REF!</f>
        <v>#REF!</v>
      </c>
      <c r="C760" s="344"/>
      <c r="D760" s="344"/>
      <c r="E760" s="344"/>
      <c r="F760" s="345"/>
    </row>
    <row r="761" spans="1:6" ht="22.5" x14ac:dyDescent="0.2">
      <c r="A761" s="342"/>
      <c r="B761" s="124" t="s">
        <v>326</v>
      </c>
      <c r="C761" s="124" t="s">
        <v>324</v>
      </c>
      <c r="D761" s="123" t="s">
        <v>325</v>
      </c>
      <c r="E761" s="113" t="s">
        <v>264</v>
      </c>
      <c r="F761" s="199" t="s">
        <v>162</v>
      </c>
    </row>
    <row r="762" spans="1:6" ht="33.75" x14ac:dyDescent="0.2">
      <c r="A762" s="244" t="s">
        <v>332</v>
      </c>
      <c r="B762" s="164">
        <v>7.15</v>
      </c>
      <c r="C762" s="164">
        <v>0.2</v>
      </c>
      <c r="D762" s="165">
        <v>0.2</v>
      </c>
      <c r="E762" s="131">
        <f>B762*C762*D762</f>
        <v>0.28999999999999998</v>
      </c>
      <c r="F762" s="221"/>
    </row>
    <row r="763" spans="1:6" ht="33.75" x14ac:dyDescent="0.2">
      <c r="A763" s="245" t="s">
        <v>332</v>
      </c>
      <c r="B763" s="166">
        <v>7.15</v>
      </c>
      <c r="C763" s="166">
        <v>0.2</v>
      </c>
      <c r="D763" s="181">
        <v>0.2</v>
      </c>
      <c r="E763" s="132">
        <f>B763*C763*D763</f>
        <v>0.28999999999999998</v>
      </c>
      <c r="F763" s="206"/>
    </row>
    <row r="764" spans="1:6" ht="12.75" customHeight="1" x14ac:dyDescent="0.2">
      <c r="A764" s="224"/>
      <c r="B764" s="149"/>
      <c r="C764" s="149"/>
      <c r="D764" s="150"/>
      <c r="E764" s="118"/>
      <c r="F764" s="234"/>
    </row>
    <row r="765" spans="1:6" x14ac:dyDescent="0.2">
      <c r="A765" s="348" t="e">
        <f>B760</f>
        <v>#REF!</v>
      </c>
      <c r="B765" s="349"/>
      <c r="C765" s="349"/>
      <c r="D765" s="350"/>
      <c r="E765" s="163">
        <f>SUM(E762:E763)</f>
        <v>0.57999999999999996</v>
      </c>
      <c r="F765" s="218" t="s">
        <v>143</v>
      </c>
    </row>
    <row r="766" spans="1:6" x14ac:dyDescent="0.2">
      <c r="A766" s="203"/>
      <c r="B766" s="136"/>
      <c r="C766" s="136"/>
      <c r="D766" s="136"/>
      <c r="E766" s="163"/>
      <c r="F766" s="227"/>
    </row>
    <row r="767" spans="1:6" x14ac:dyDescent="0.2">
      <c r="A767" s="341" t="s">
        <v>158</v>
      </c>
      <c r="B767" s="343" t="e">
        <f>#REF!</f>
        <v>#REF!</v>
      </c>
      <c r="C767" s="344"/>
      <c r="D767" s="344"/>
      <c r="E767" s="344"/>
      <c r="F767" s="345"/>
    </row>
    <row r="768" spans="1:6" x14ac:dyDescent="0.2">
      <c r="A768" s="342"/>
      <c r="B768" s="123" t="s">
        <v>324</v>
      </c>
      <c r="C768" s="124" t="s">
        <v>326</v>
      </c>
      <c r="D768" s="123" t="s">
        <v>325</v>
      </c>
      <c r="E768" s="113" t="s">
        <v>264</v>
      </c>
      <c r="F768" s="199" t="s">
        <v>162</v>
      </c>
    </row>
    <row r="769" spans="1:6" ht="33.75" x14ac:dyDescent="0.2">
      <c r="A769" s="224" t="s">
        <v>332</v>
      </c>
      <c r="B769" s="161"/>
      <c r="C769" s="149">
        <v>7.15</v>
      </c>
      <c r="D769" s="150">
        <v>0.09</v>
      </c>
      <c r="E769" s="152">
        <f>C769*D769</f>
        <v>0.64</v>
      </c>
      <c r="F769" s="234"/>
    </row>
    <row r="770" spans="1:6" ht="33.75" x14ac:dyDescent="0.2">
      <c r="A770" s="224" t="s">
        <v>332</v>
      </c>
      <c r="B770" s="162"/>
      <c r="C770" s="149">
        <v>7.15</v>
      </c>
      <c r="D770" s="150">
        <v>0.09</v>
      </c>
      <c r="E770" s="152">
        <f>C770*D770</f>
        <v>0.64</v>
      </c>
      <c r="F770" s="234"/>
    </row>
    <row r="771" spans="1:6" x14ac:dyDescent="0.2">
      <c r="A771" s="224"/>
      <c r="B771" s="149"/>
      <c r="C771" s="149"/>
      <c r="D771" s="150"/>
      <c r="E771" s="152"/>
      <c r="F771" s="234"/>
    </row>
    <row r="772" spans="1:6" x14ac:dyDescent="0.2">
      <c r="A772" s="348" t="e">
        <f>B767</f>
        <v>#REF!</v>
      </c>
      <c r="B772" s="349"/>
      <c r="C772" s="349"/>
      <c r="D772" s="350"/>
      <c r="E772" s="163">
        <f>SUM(E769:E770)</f>
        <v>1.28</v>
      </c>
      <c r="F772" s="218" t="s">
        <v>127</v>
      </c>
    </row>
    <row r="773" spans="1:6" x14ac:dyDescent="0.2">
      <c r="A773" s="193"/>
      <c r="B773" s="93"/>
      <c r="C773" s="93"/>
      <c r="D773" s="93"/>
      <c r="E773" s="93"/>
      <c r="F773" s="194"/>
    </row>
    <row r="774" spans="1:6" x14ac:dyDescent="0.2">
      <c r="A774" s="341" t="s">
        <v>158</v>
      </c>
      <c r="B774" s="343" t="e">
        <f>#REF!</f>
        <v>#REF!</v>
      </c>
      <c r="C774" s="344"/>
      <c r="D774" s="344"/>
      <c r="E774" s="344"/>
      <c r="F774" s="345"/>
    </row>
    <row r="775" spans="1:6" x14ac:dyDescent="0.2">
      <c r="A775" s="342"/>
      <c r="B775" s="123" t="s">
        <v>324</v>
      </c>
      <c r="C775" s="124" t="s">
        <v>326</v>
      </c>
      <c r="D775" s="123" t="s">
        <v>325</v>
      </c>
      <c r="E775" s="113" t="s">
        <v>264</v>
      </c>
      <c r="F775" s="199" t="s">
        <v>162</v>
      </c>
    </row>
    <row r="776" spans="1:6" ht="33.75" x14ac:dyDescent="0.2">
      <c r="A776" s="224" t="s">
        <v>332</v>
      </c>
      <c r="B776" s="149">
        <v>14</v>
      </c>
      <c r="C776" s="149">
        <v>7.15</v>
      </c>
      <c r="D776" s="150">
        <v>0.08</v>
      </c>
      <c r="E776" s="152">
        <f>B776*C776*D776</f>
        <v>8.01</v>
      </c>
      <c r="F776" s="234"/>
    </row>
    <row r="777" spans="1:6" x14ac:dyDescent="0.2">
      <c r="A777" s="224"/>
      <c r="B777" s="149"/>
      <c r="C777" s="149"/>
      <c r="D777" s="150"/>
      <c r="E777" s="118"/>
      <c r="F777" s="234"/>
    </row>
    <row r="778" spans="1:6" x14ac:dyDescent="0.2">
      <c r="A778" s="348" t="e">
        <f>B774</f>
        <v>#REF!</v>
      </c>
      <c r="B778" s="349"/>
      <c r="C778" s="349"/>
      <c r="D778" s="350"/>
      <c r="E778" s="153">
        <f>E776</f>
        <v>8.01</v>
      </c>
      <c r="F778" s="218" t="s">
        <v>143</v>
      </c>
    </row>
    <row r="779" spans="1:6" x14ac:dyDescent="0.2">
      <c r="A779" s="193"/>
      <c r="B779" s="93"/>
      <c r="C779" s="93"/>
      <c r="D779" s="93"/>
      <c r="E779" s="93"/>
      <c r="F779" s="194"/>
    </row>
    <row r="780" spans="1:6" x14ac:dyDescent="0.2">
      <c r="A780" s="341" t="s">
        <v>158</v>
      </c>
      <c r="B780" s="343" t="e">
        <f>#REF!</f>
        <v>#REF!</v>
      </c>
      <c r="C780" s="344"/>
      <c r="D780" s="344"/>
      <c r="E780" s="344"/>
      <c r="F780" s="345"/>
    </row>
    <row r="781" spans="1:6" x14ac:dyDescent="0.2">
      <c r="A781" s="342"/>
      <c r="B781" s="123" t="s">
        <v>324</v>
      </c>
      <c r="C781" s="124" t="s">
        <v>326</v>
      </c>
      <c r="D781" s="123" t="s">
        <v>325</v>
      </c>
      <c r="E781" s="113" t="s">
        <v>264</v>
      </c>
      <c r="F781" s="199" t="s">
        <v>162</v>
      </c>
    </row>
    <row r="782" spans="1:6" ht="33.75" x14ac:dyDescent="0.2">
      <c r="A782" s="224" t="s">
        <v>332</v>
      </c>
      <c r="B782" s="149">
        <v>14</v>
      </c>
      <c r="C782" s="149">
        <v>7.15</v>
      </c>
      <c r="D782" s="150"/>
      <c r="E782" s="152">
        <f>B782*C782</f>
        <v>100.1</v>
      </c>
      <c r="F782" s="234"/>
    </row>
    <row r="783" spans="1:6" x14ac:dyDescent="0.2">
      <c r="A783" s="224"/>
      <c r="B783" s="149"/>
      <c r="C783" s="149"/>
      <c r="D783" s="150"/>
      <c r="E783" s="118"/>
      <c r="F783" s="234"/>
    </row>
    <row r="784" spans="1:6" x14ac:dyDescent="0.2">
      <c r="A784" s="348" t="e">
        <f>B780</f>
        <v>#REF!</v>
      </c>
      <c r="B784" s="349"/>
      <c r="C784" s="349"/>
      <c r="D784" s="350"/>
      <c r="E784" s="153">
        <f>E782</f>
        <v>100.1</v>
      </c>
      <c r="F784" s="218" t="s">
        <v>127</v>
      </c>
    </row>
    <row r="785" spans="1:6" x14ac:dyDescent="0.2">
      <c r="A785" s="193"/>
      <c r="B785" s="93"/>
      <c r="C785" s="93"/>
      <c r="D785" s="93"/>
      <c r="E785" s="93"/>
      <c r="F785" s="194"/>
    </row>
    <row r="786" spans="1:6" x14ac:dyDescent="0.2">
      <c r="A786" s="341" t="s">
        <v>158</v>
      </c>
      <c r="B786" s="343" t="e">
        <f>#REF!</f>
        <v>#REF!</v>
      </c>
      <c r="C786" s="344"/>
      <c r="D786" s="344"/>
      <c r="E786" s="344"/>
      <c r="F786" s="345"/>
    </row>
    <row r="787" spans="1:6" x14ac:dyDescent="0.2">
      <c r="A787" s="342"/>
      <c r="B787" s="123" t="s">
        <v>324</v>
      </c>
      <c r="C787" s="124" t="s">
        <v>326</v>
      </c>
      <c r="D787" s="123" t="s">
        <v>325</v>
      </c>
      <c r="E787" s="113" t="s">
        <v>264</v>
      </c>
      <c r="F787" s="199" t="s">
        <v>162</v>
      </c>
    </row>
    <row r="788" spans="1:6" ht="22.5" x14ac:dyDescent="0.2">
      <c r="A788" s="224" t="s">
        <v>334</v>
      </c>
      <c r="B788" s="149"/>
      <c r="C788" s="149"/>
      <c r="D788" s="150"/>
      <c r="E788" s="152">
        <f>27+54.6+26.99+52.52</f>
        <v>161.11000000000001</v>
      </c>
      <c r="F788" s="234"/>
    </row>
    <row r="789" spans="1:6" x14ac:dyDescent="0.2">
      <c r="A789" s="224"/>
      <c r="B789" s="149"/>
      <c r="C789" s="149"/>
      <c r="D789" s="150"/>
      <c r="E789" s="118"/>
      <c r="F789" s="234"/>
    </row>
    <row r="790" spans="1:6" x14ac:dyDescent="0.2">
      <c r="A790" s="348" t="e">
        <f>B786</f>
        <v>#REF!</v>
      </c>
      <c r="B790" s="349"/>
      <c r="C790" s="349"/>
      <c r="D790" s="350"/>
      <c r="E790" s="153">
        <f>E788</f>
        <v>161.11000000000001</v>
      </c>
      <c r="F790" s="218" t="s">
        <v>127</v>
      </c>
    </row>
    <row r="791" spans="1:6" x14ac:dyDescent="0.2">
      <c r="A791" s="193"/>
      <c r="B791" s="93"/>
      <c r="C791" s="93"/>
      <c r="D791" s="93"/>
      <c r="E791" s="93"/>
      <c r="F791" s="194"/>
    </row>
    <row r="792" spans="1:6" x14ac:dyDescent="0.2">
      <c r="A792" s="341" t="s">
        <v>158</v>
      </c>
      <c r="B792" s="343" t="e">
        <f>#REF!</f>
        <v>#REF!</v>
      </c>
      <c r="C792" s="344"/>
      <c r="D792" s="344"/>
      <c r="E792" s="344"/>
      <c r="F792" s="345"/>
    </row>
    <row r="793" spans="1:6" ht="22.5" x14ac:dyDescent="0.2">
      <c r="A793" s="342"/>
      <c r="B793" s="124" t="s">
        <v>326</v>
      </c>
      <c r="C793" s="124" t="s">
        <v>324</v>
      </c>
      <c r="D793" s="123" t="s">
        <v>325</v>
      </c>
      <c r="E793" s="113" t="s">
        <v>264</v>
      </c>
      <c r="F793" s="199" t="s">
        <v>162</v>
      </c>
    </row>
    <row r="794" spans="1:6" ht="22.5" x14ac:dyDescent="0.2">
      <c r="A794" s="224" t="s">
        <v>334</v>
      </c>
      <c r="B794" s="149">
        <v>30</v>
      </c>
      <c r="C794" s="149">
        <v>0.2</v>
      </c>
      <c r="D794" s="150">
        <v>0.2</v>
      </c>
      <c r="E794" s="152">
        <f>B794*C794*D794</f>
        <v>1.2</v>
      </c>
      <c r="F794" s="234"/>
    </row>
    <row r="795" spans="1:6" ht="22.5" x14ac:dyDescent="0.2">
      <c r="A795" s="224" t="s">
        <v>334</v>
      </c>
      <c r="B795" s="149">
        <v>30</v>
      </c>
      <c r="C795" s="149">
        <v>0.2</v>
      </c>
      <c r="D795" s="150">
        <v>0.2</v>
      </c>
      <c r="E795" s="152">
        <f>B795*C795*D795</f>
        <v>1.2</v>
      </c>
      <c r="F795" s="234"/>
    </row>
    <row r="796" spans="1:6" ht="22.5" x14ac:dyDescent="0.2">
      <c r="A796" s="224" t="s">
        <v>334</v>
      </c>
      <c r="B796" s="149">
        <v>20</v>
      </c>
      <c r="C796" s="149">
        <v>0.2</v>
      </c>
      <c r="D796" s="150">
        <v>0.2</v>
      </c>
      <c r="E796" s="152">
        <f>B796*C796*D796</f>
        <v>0.8</v>
      </c>
      <c r="F796" s="234"/>
    </row>
    <row r="797" spans="1:6" ht="22.5" x14ac:dyDescent="0.2">
      <c r="A797" s="224" t="s">
        <v>334</v>
      </c>
      <c r="B797" s="149">
        <v>20</v>
      </c>
      <c r="C797" s="149">
        <v>0.2</v>
      </c>
      <c r="D797" s="150">
        <v>0.2</v>
      </c>
      <c r="E797" s="152">
        <f>B797*C797*D797</f>
        <v>0.8</v>
      </c>
      <c r="F797" s="234"/>
    </row>
    <row r="798" spans="1:6" x14ac:dyDescent="0.2">
      <c r="A798" s="224"/>
      <c r="B798" s="149"/>
      <c r="C798" s="149"/>
      <c r="D798" s="150"/>
      <c r="E798" s="118"/>
      <c r="F798" s="234"/>
    </row>
    <row r="799" spans="1:6" x14ac:dyDescent="0.2">
      <c r="A799" s="348" t="e">
        <f>B792</f>
        <v>#REF!</v>
      </c>
      <c r="B799" s="349"/>
      <c r="C799" s="349"/>
      <c r="D799" s="350"/>
      <c r="E799" s="153">
        <f>SUM(E794:E797)</f>
        <v>4</v>
      </c>
      <c r="F799" s="218" t="s">
        <v>143</v>
      </c>
    </row>
    <row r="800" spans="1:6" x14ac:dyDescent="0.2">
      <c r="A800" s="193"/>
      <c r="B800" s="93"/>
      <c r="C800" s="93"/>
      <c r="D800" s="93"/>
      <c r="E800" s="93"/>
      <c r="F800" s="194"/>
    </row>
    <row r="801" spans="1:6" x14ac:dyDescent="0.2">
      <c r="A801" s="341" t="s">
        <v>158</v>
      </c>
      <c r="B801" s="343" t="e">
        <f>#REF!</f>
        <v>#REF!</v>
      </c>
      <c r="C801" s="344"/>
      <c r="D801" s="344"/>
      <c r="E801" s="344"/>
      <c r="F801" s="345"/>
    </row>
    <row r="802" spans="1:6" x14ac:dyDescent="0.2">
      <c r="A802" s="342"/>
      <c r="B802" s="123" t="s">
        <v>324</v>
      </c>
      <c r="C802" s="124" t="s">
        <v>326</v>
      </c>
      <c r="D802" s="123" t="s">
        <v>325</v>
      </c>
      <c r="E802" s="113" t="s">
        <v>264</v>
      </c>
      <c r="F802" s="199" t="s">
        <v>162</v>
      </c>
    </row>
    <row r="803" spans="1:6" ht="33.75" x14ac:dyDescent="0.2">
      <c r="A803" s="224" t="s">
        <v>335</v>
      </c>
      <c r="B803" s="165">
        <v>1.35</v>
      </c>
      <c r="C803" s="125">
        <v>20</v>
      </c>
      <c r="D803" s="150">
        <v>0.09</v>
      </c>
      <c r="E803" s="154">
        <f>C803*B803*D803</f>
        <v>2.4300000000000002</v>
      </c>
      <c r="F803" s="234"/>
    </row>
    <row r="804" spans="1:6" ht="22.5" x14ac:dyDescent="0.2">
      <c r="A804" s="224" t="s">
        <v>336</v>
      </c>
      <c r="B804" s="178">
        <v>2</v>
      </c>
      <c r="C804" s="127">
        <v>27.3</v>
      </c>
      <c r="D804" s="150">
        <v>0.09</v>
      </c>
      <c r="E804" s="154">
        <f>C804*B804*D804</f>
        <v>4.9139999999999997</v>
      </c>
      <c r="F804" s="234"/>
    </row>
    <row r="805" spans="1:6" ht="22.5" x14ac:dyDescent="0.2">
      <c r="A805" s="224" t="s">
        <v>337</v>
      </c>
      <c r="B805" s="179">
        <v>1.35</v>
      </c>
      <c r="C805" s="127">
        <v>20</v>
      </c>
      <c r="D805" s="150">
        <v>0.09</v>
      </c>
      <c r="E805" s="154">
        <f>C805*B805*D805</f>
        <v>2.4300000000000002</v>
      </c>
      <c r="F805" s="234"/>
    </row>
    <row r="806" spans="1:6" ht="33.75" x14ac:dyDescent="0.2">
      <c r="A806" s="224" t="s">
        <v>368</v>
      </c>
      <c r="B806" s="180">
        <v>56.9</v>
      </c>
      <c r="C806" s="127"/>
      <c r="D806" s="150">
        <v>0.09</v>
      </c>
      <c r="E806" s="154">
        <f>B806*D806</f>
        <v>5.1210000000000004</v>
      </c>
      <c r="F806" s="234"/>
    </row>
    <row r="807" spans="1:6" x14ac:dyDescent="0.2">
      <c r="A807" s="224"/>
      <c r="B807" s="149"/>
      <c r="C807" s="149"/>
      <c r="D807" s="150"/>
      <c r="E807" s="118"/>
      <c r="F807" s="234"/>
    </row>
    <row r="808" spans="1:6" x14ac:dyDescent="0.2">
      <c r="A808" s="348" t="e">
        <f>B801</f>
        <v>#REF!</v>
      </c>
      <c r="B808" s="349"/>
      <c r="C808" s="349"/>
      <c r="D808" s="350"/>
      <c r="E808" s="153">
        <f>SUM(E803:E806)</f>
        <v>14.9</v>
      </c>
      <c r="F808" s="218" t="s">
        <v>143</v>
      </c>
    </row>
    <row r="809" spans="1:6" x14ac:dyDescent="0.2">
      <c r="A809" s="203"/>
      <c r="B809" s="82"/>
      <c r="C809" s="82"/>
      <c r="D809" s="82"/>
      <c r="E809" s="163"/>
      <c r="F809" s="204"/>
    </row>
    <row r="810" spans="1:6" x14ac:dyDescent="0.2">
      <c r="A810" s="341" t="s">
        <v>158</v>
      </c>
      <c r="B810" s="343" t="e">
        <f>#REF!</f>
        <v>#REF!</v>
      </c>
      <c r="C810" s="344"/>
      <c r="D810" s="344"/>
      <c r="E810" s="344"/>
      <c r="F810" s="345"/>
    </row>
    <row r="811" spans="1:6" ht="22.5" x14ac:dyDescent="0.2">
      <c r="A811" s="342"/>
      <c r="B811" s="124" t="s">
        <v>326</v>
      </c>
      <c r="C811" s="124" t="s">
        <v>324</v>
      </c>
      <c r="D811" s="123" t="s">
        <v>325</v>
      </c>
      <c r="E811" s="113" t="s">
        <v>264</v>
      </c>
      <c r="F811" s="199" t="s">
        <v>162</v>
      </c>
    </row>
    <row r="812" spans="1:6" ht="33.75" x14ac:dyDescent="0.2">
      <c r="A812" s="224" t="s">
        <v>335</v>
      </c>
      <c r="B812" s="149">
        <v>30</v>
      </c>
      <c r="C812" s="149">
        <v>0.2</v>
      </c>
      <c r="D812" s="150">
        <v>0.2</v>
      </c>
      <c r="E812" s="133">
        <f>B812*C812*D812</f>
        <v>1.2</v>
      </c>
      <c r="F812" s="221"/>
    </row>
    <row r="813" spans="1:6" ht="22.5" x14ac:dyDescent="0.2">
      <c r="A813" s="224" t="s">
        <v>336</v>
      </c>
      <c r="B813" s="149">
        <v>30</v>
      </c>
      <c r="C813" s="149">
        <v>0.2</v>
      </c>
      <c r="D813" s="150">
        <v>0.2</v>
      </c>
      <c r="E813" s="134">
        <f t="shared" ref="E813:E815" si="11">B813*C813*D813</f>
        <v>1.2</v>
      </c>
      <c r="F813" s="202"/>
    </row>
    <row r="814" spans="1:6" ht="22.5" x14ac:dyDescent="0.2">
      <c r="A814" s="224" t="s">
        <v>337</v>
      </c>
      <c r="B814" s="149">
        <v>20</v>
      </c>
      <c r="C814" s="149">
        <v>0.2</v>
      </c>
      <c r="D814" s="150">
        <v>0.2</v>
      </c>
      <c r="E814" s="134">
        <f t="shared" si="11"/>
        <v>0.8</v>
      </c>
      <c r="F814" s="202"/>
    </row>
    <row r="815" spans="1:6" ht="22.5" x14ac:dyDescent="0.2">
      <c r="A815" s="224" t="s">
        <v>338</v>
      </c>
      <c r="B815" s="149">
        <v>20</v>
      </c>
      <c r="C815" s="149">
        <v>0.2</v>
      </c>
      <c r="D815" s="150">
        <v>0.2</v>
      </c>
      <c r="E815" s="134">
        <f t="shared" si="11"/>
        <v>0.8</v>
      </c>
      <c r="F815" s="202"/>
    </row>
    <row r="816" spans="1:6" x14ac:dyDescent="0.2">
      <c r="A816" s="224"/>
      <c r="B816" s="149"/>
      <c r="C816" s="149"/>
      <c r="D816" s="150"/>
      <c r="E816" s="118"/>
      <c r="F816" s="234"/>
    </row>
    <row r="817" spans="1:6" x14ac:dyDescent="0.2">
      <c r="A817" s="348" t="e">
        <f>B810</f>
        <v>#REF!</v>
      </c>
      <c r="B817" s="349"/>
      <c r="C817" s="349"/>
      <c r="D817" s="350"/>
      <c r="E817" s="163">
        <f>SUM(E812:E815)</f>
        <v>4</v>
      </c>
      <c r="F817" s="218" t="s">
        <v>143</v>
      </c>
    </row>
    <row r="818" spans="1:6" x14ac:dyDescent="0.2">
      <c r="A818" s="203"/>
      <c r="B818" s="82"/>
      <c r="C818" s="82"/>
      <c r="D818" s="82"/>
      <c r="E818" s="163"/>
      <c r="F818" s="204"/>
    </row>
    <row r="819" spans="1:6" x14ac:dyDescent="0.2">
      <c r="A819" s="341" t="s">
        <v>158</v>
      </c>
      <c r="B819" s="343" t="e">
        <f>#REF!</f>
        <v>#REF!</v>
      </c>
      <c r="C819" s="344"/>
      <c r="D819" s="344"/>
      <c r="E819" s="344"/>
      <c r="F819" s="345"/>
    </row>
    <row r="820" spans="1:6" x14ac:dyDescent="0.2">
      <c r="A820" s="342"/>
      <c r="B820" s="123" t="s">
        <v>324</v>
      </c>
      <c r="C820" s="124" t="s">
        <v>326</v>
      </c>
      <c r="D820" s="123" t="s">
        <v>325</v>
      </c>
      <c r="E820" s="113" t="s">
        <v>264</v>
      </c>
      <c r="F820" s="199" t="s">
        <v>162</v>
      </c>
    </row>
    <row r="821" spans="1:6" ht="33.75" x14ac:dyDescent="0.2">
      <c r="A821" s="224" t="s">
        <v>335</v>
      </c>
      <c r="B821" s="165"/>
      <c r="C821" s="126">
        <v>20</v>
      </c>
      <c r="D821" s="126">
        <v>0.09</v>
      </c>
      <c r="E821" s="133">
        <f>C821*D821</f>
        <v>1.8</v>
      </c>
      <c r="F821" s="234"/>
    </row>
    <row r="822" spans="1:6" ht="22.5" x14ac:dyDescent="0.2">
      <c r="A822" s="224" t="s">
        <v>336</v>
      </c>
      <c r="B822" s="178"/>
      <c r="C822" s="114">
        <v>30</v>
      </c>
      <c r="D822" s="114">
        <v>0.09</v>
      </c>
      <c r="E822" s="134">
        <f t="shared" ref="E822:E824" si="12">C822*D822</f>
        <v>2.7</v>
      </c>
      <c r="F822" s="234"/>
    </row>
    <row r="823" spans="1:6" ht="22.5" x14ac:dyDescent="0.2">
      <c r="A823" s="224" t="s">
        <v>337</v>
      </c>
      <c r="B823" s="179"/>
      <c r="C823" s="114">
        <v>20</v>
      </c>
      <c r="D823" s="114">
        <v>0.09</v>
      </c>
      <c r="E823" s="134">
        <f t="shared" si="12"/>
        <v>1.8</v>
      </c>
      <c r="F823" s="234"/>
    </row>
    <row r="824" spans="1:6" ht="22.5" x14ac:dyDescent="0.2">
      <c r="A824" s="224" t="s">
        <v>338</v>
      </c>
      <c r="B824" s="179"/>
      <c r="C824" s="118">
        <v>30</v>
      </c>
      <c r="D824" s="114">
        <v>0.09</v>
      </c>
      <c r="E824" s="134">
        <f t="shared" si="12"/>
        <v>2.7</v>
      </c>
      <c r="F824" s="234"/>
    </row>
    <row r="825" spans="1:6" x14ac:dyDescent="0.2">
      <c r="A825" s="224"/>
      <c r="B825" s="150"/>
      <c r="C825" s="158"/>
      <c r="D825" s="158"/>
      <c r="E825" s="152"/>
      <c r="F825" s="234"/>
    </row>
    <row r="826" spans="1:6" x14ac:dyDescent="0.2">
      <c r="A826" s="348" t="e">
        <f>B819</f>
        <v>#REF!</v>
      </c>
      <c r="B826" s="349"/>
      <c r="C826" s="349"/>
      <c r="D826" s="350"/>
      <c r="E826" s="182">
        <f>SUM(E821:E824)</f>
        <v>9</v>
      </c>
      <c r="F826" s="218" t="s">
        <v>127</v>
      </c>
    </row>
    <row r="827" spans="1:6" x14ac:dyDescent="0.2">
      <c r="A827" s="203"/>
      <c r="B827" s="82"/>
      <c r="C827" s="82"/>
      <c r="D827" s="82"/>
      <c r="E827" s="163"/>
      <c r="F827" s="204"/>
    </row>
    <row r="828" spans="1:6" x14ac:dyDescent="0.2">
      <c r="A828" s="341" t="s">
        <v>158</v>
      </c>
      <c r="B828" s="343" t="e">
        <f>#REF!</f>
        <v>#REF!</v>
      </c>
      <c r="C828" s="344"/>
      <c r="D828" s="344"/>
      <c r="E828" s="344"/>
      <c r="F828" s="345"/>
    </row>
    <row r="829" spans="1:6" x14ac:dyDescent="0.2">
      <c r="A829" s="342"/>
      <c r="B829" s="123" t="s">
        <v>324</v>
      </c>
      <c r="C829" s="124" t="s">
        <v>326</v>
      </c>
      <c r="D829" s="123" t="s">
        <v>325</v>
      </c>
      <c r="E829" s="113" t="s">
        <v>264</v>
      </c>
      <c r="F829" s="199" t="s">
        <v>162</v>
      </c>
    </row>
    <row r="830" spans="1:6" ht="33.75" x14ac:dyDescent="0.2">
      <c r="A830" s="224" t="s">
        <v>335</v>
      </c>
      <c r="B830" s="145">
        <v>20</v>
      </c>
      <c r="C830" s="145">
        <v>1.35</v>
      </c>
      <c r="D830" s="150">
        <v>0.08</v>
      </c>
      <c r="E830" s="152">
        <f>B830*C830*D830</f>
        <v>2.16</v>
      </c>
      <c r="F830" s="234"/>
    </row>
    <row r="831" spans="1:6" ht="22.5" x14ac:dyDescent="0.2">
      <c r="A831" s="224" t="s">
        <v>336</v>
      </c>
      <c r="B831" s="145">
        <v>2</v>
      </c>
      <c r="C831" s="155">
        <v>27.3</v>
      </c>
      <c r="D831" s="150">
        <v>0.08</v>
      </c>
      <c r="E831" s="152">
        <f t="shared" ref="E831:E832" si="13">B831*C831*D831</f>
        <v>4.37</v>
      </c>
      <c r="F831" s="234"/>
    </row>
    <row r="832" spans="1:6" ht="22.5" x14ac:dyDescent="0.2">
      <c r="A832" s="224" t="s">
        <v>337</v>
      </c>
      <c r="B832" s="149">
        <v>20</v>
      </c>
      <c r="C832" s="149">
        <v>1.35</v>
      </c>
      <c r="D832" s="150">
        <v>0.08</v>
      </c>
      <c r="E832" s="152">
        <f t="shared" si="13"/>
        <v>2.16</v>
      </c>
      <c r="F832" s="234"/>
    </row>
    <row r="833" spans="1:6" ht="22.5" x14ac:dyDescent="0.2">
      <c r="A833" s="224" t="s">
        <v>338</v>
      </c>
      <c r="B833" s="180">
        <v>56.9</v>
      </c>
      <c r="C833" s="149">
        <v>0</v>
      </c>
      <c r="D833" s="150">
        <v>0.08</v>
      </c>
      <c r="E833" s="152">
        <f>B833*D833</f>
        <v>4.55</v>
      </c>
      <c r="F833" s="234"/>
    </row>
    <row r="834" spans="1:6" x14ac:dyDescent="0.2">
      <c r="A834" s="224"/>
      <c r="B834" s="149"/>
      <c r="C834" s="149"/>
      <c r="D834" s="150"/>
      <c r="E834" s="118"/>
      <c r="F834" s="234"/>
    </row>
    <row r="835" spans="1:6" x14ac:dyDescent="0.2">
      <c r="A835" s="348" t="e">
        <f>B828</f>
        <v>#REF!</v>
      </c>
      <c r="B835" s="349"/>
      <c r="C835" s="349"/>
      <c r="D835" s="350"/>
      <c r="E835" s="153">
        <f>SUM(E830:E833)</f>
        <v>13.24</v>
      </c>
      <c r="F835" s="218" t="s">
        <v>143</v>
      </c>
    </row>
    <row r="836" spans="1:6" x14ac:dyDescent="0.2">
      <c r="A836" s="193"/>
      <c r="B836" s="93"/>
      <c r="C836" s="93"/>
      <c r="D836" s="93"/>
      <c r="E836" s="93"/>
      <c r="F836" s="194"/>
    </row>
    <row r="837" spans="1:6" x14ac:dyDescent="0.2">
      <c r="A837" s="341" t="s">
        <v>158</v>
      </c>
      <c r="B837" s="343" t="e">
        <f>#REF!</f>
        <v>#REF!</v>
      </c>
      <c r="C837" s="344"/>
      <c r="D837" s="344"/>
      <c r="E837" s="344"/>
      <c r="F837" s="345"/>
    </row>
    <row r="838" spans="1:6" x14ac:dyDescent="0.2">
      <c r="A838" s="342"/>
      <c r="B838" s="123" t="s">
        <v>324</v>
      </c>
      <c r="C838" s="124" t="s">
        <v>326</v>
      </c>
      <c r="D838" s="123" t="s">
        <v>325</v>
      </c>
      <c r="E838" s="113" t="s">
        <v>264</v>
      </c>
      <c r="F838" s="199" t="s">
        <v>162</v>
      </c>
    </row>
    <row r="839" spans="1:6" ht="33.75" x14ac:dyDescent="0.2">
      <c r="A839" s="224" t="s">
        <v>335</v>
      </c>
      <c r="B839" s="145">
        <v>20</v>
      </c>
      <c r="C839" s="145">
        <v>1.35</v>
      </c>
      <c r="D839" s="145"/>
      <c r="E839" s="154">
        <f>B839*C839</f>
        <v>27</v>
      </c>
      <c r="F839" s="239"/>
    </row>
    <row r="840" spans="1:6" ht="22.5" x14ac:dyDescent="0.2">
      <c r="A840" s="224" t="s">
        <v>336</v>
      </c>
      <c r="B840" s="145">
        <v>2</v>
      </c>
      <c r="C840" s="155">
        <v>27.3</v>
      </c>
      <c r="D840" s="145"/>
      <c r="E840" s="154">
        <f>B840*C840</f>
        <v>54.6</v>
      </c>
      <c r="F840" s="239"/>
    </row>
    <row r="841" spans="1:6" ht="22.5" x14ac:dyDescent="0.2">
      <c r="A841" s="224" t="s">
        <v>337</v>
      </c>
      <c r="B841" s="149">
        <v>20</v>
      </c>
      <c r="C841" s="149">
        <v>1.35</v>
      </c>
      <c r="D841" s="150"/>
      <c r="E841" s="156">
        <f>B841*C841</f>
        <v>27</v>
      </c>
      <c r="F841" s="234"/>
    </row>
    <row r="842" spans="1:6" ht="22.5" x14ac:dyDescent="0.2">
      <c r="A842" s="224" t="s">
        <v>338</v>
      </c>
      <c r="B842" s="180">
        <v>56.9</v>
      </c>
      <c r="C842" s="149"/>
      <c r="D842" s="150"/>
      <c r="E842" s="156">
        <f>B842</f>
        <v>56.9</v>
      </c>
      <c r="F842" s="234"/>
    </row>
    <row r="843" spans="1:6" x14ac:dyDescent="0.2">
      <c r="A843" s="224"/>
      <c r="B843" s="149"/>
      <c r="C843" s="149"/>
      <c r="D843" s="150"/>
      <c r="E843" s="118"/>
      <c r="F843" s="234"/>
    </row>
    <row r="844" spans="1:6" x14ac:dyDescent="0.2">
      <c r="A844" s="348" t="e">
        <f>B837</f>
        <v>#REF!</v>
      </c>
      <c r="B844" s="349"/>
      <c r="C844" s="349"/>
      <c r="D844" s="350"/>
      <c r="E844" s="153">
        <f>SUM(E839:E842)</f>
        <v>165.5</v>
      </c>
      <c r="F844" s="218" t="s">
        <v>127</v>
      </c>
    </row>
    <row r="845" spans="1:6" x14ac:dyDescent="0.2">
      <c r="A845" s="193"/>
      <c r="B845" s="93"/>
      <c r="C845" s="93"/>
      <c r="D845" s="93"/>
      <c r="E845" s="93"/>
      <c r="F845" s="194"/>
    </row>
    <row r="846" spans="1:6" x14ac:dyDescent="0.2">
      <c r="A846" s="341" t="s">
        <v>158</v>
      </c>
      <c r="B846" s="343" t="e">
        <f>#REF!</f>
        <v>#REF!</v>
      </c>
      <c r="C846" s="344"/>
      <c r="D846" s="344"/>
      <c r="E846" s="344"/>
      <c r="F846" s="345"/>
    </row>
    <row r="847" spans="1:6" x14ac:dyDescent="0.2">
      <c r="A847" s="342"/>
      <c r="B847" s="123" t="s">
        <v>324</v>
      </c>
      <c r="C847" s="124" t="s">
        <v>326</v>
      </c>
      <c r="D847" s="123" t="s">
        <v>325</v>
      </c>
      <c r="E847" s="113" t="s">
        <v>264</v>
      </c>
      <c r="F847" s="199" t="s">
        <v>162</v>
      </c>
    </row>
    <row r="848" spans="1:6" ht="33.75" x14ac:dyDescent="0.2">
      <c r="A848" s="207" t="s">
        <v>335</v>
      </c>
      <c r="B848" s="126">
        <v>1</v>
      </c>
      <c r="C848" s="126">
        <v>14</v>
      </c>
      <c r="D848" s="126"/>
      <c r="E848" s="133">
        <f>B848*C848</f>
        <v>14</v>
      </c>
      <c r="F848" s="208"/>
    </row>
    <row r="849" spans="1:6" ht="22.5" x14ac:dyDescent="0.2">
      <c r="A849" s="209" t="s">
        <v>336</v>
      </c>
      <c r="B849" s="114">
        <v>1</v>
      </c>
      <c r="C849" s="157">
        <v>27.3</v>
      </c>
      <c r="D849" s="114"/>
      <c r="E849" s="134">
        <f t="shared" ref="E849:E853" si="14">B849*C849</f>
        <v>27.3</v>
      </c>
      <c r="F849" s="210"/>
    </row>
    <row r="850" spans="1:6" ht="22.5" x14ac:dyDescent="0.2">
      <c r="A850" s="209" t="s">
        <v>337</v>
      </c>
      <c r="B850" s="114">
        <v>1</v>
      </c>
      <c r="C850" s="114">
        <v>8.15</v>
      </c>
      <c r="D850" s="114"/>
      <c r="E850" s="134">
        <f t="shared" si="14"/>
        <v>8.15</v>
      </c>
      <c r="F850" s="206"/>
    </row>
    <row r="851" spans="1:6" ht="22.5" x14ac:dyDescent="0.2">
      <c r="A851" s="242" t="s">
        <v>338</v>
      </c>
      <c r="B851" s="158">
        <v>1</v>
      </c>
      <c r="C851" s="158">
        <v>12</v>
      </c>
      <c r="D851" s="158"/>
      <c r="E851" s="159">
        <f t="shared" si="14"/>
        <v>12</v>
      </c>
      <c r="F851" s="234"/>
    </row>
    <row r="852" spans="1:6" ht="22.5" x14ac:dyDescent="0.2">
      <c r="A852" s="224" t="s">
        <v>340</v>
      </c>
      <c r="B852" s="149">
        <v>1</v>
      </c>
      <c r="C852" s="149">
        <v>5.5</v>
      </c>
      <c r="D852" s="150"/>
      <c r="E852" s="154">
        <f t="shared" si="14"/>
        <v>5.5</v>
      </c>
      <c r="F852" s="234"/>
    </row>
    <row r="853" spans="1:6" ht="22.5" x14ac:dyDescent="0.2">
      <c r="A853" s="224" t="s">
        <v>341</v>
      </c>
      <c r="B853" s="149">
        <v>1</v>
      </c>
      <c r="C853" s="149">
        <v>5.5</v>
      </c>
      <c r="D853" s="150"/>
      <c r="E853" s="154">
        <f t="shared" si="14"/>
        <v>5.5</v>
      </c>
      <c r="F853" s="234"/>
    </row>
    <row r="854" spans="1:6" x14ac:dyDescent="0.2">
      <c r="A854" s="224"/>
      <c r="B854" s="149"/>
      <c r="C854" s="149"/>
      <c r="D854" s="150"/>
      <c r="E854" s="118"/>
      <c r="F854" s="234"/>
    </row>
    <row r="855" spans="1:6" x14ac:dyDescent="0.2">
      <c r="A855" s="348" t="e">
        <f>B846</f>
        <v>#REF!</v>
      </c>
      <c r="B855" s="349"/>
      <c r="C855" s="349"/>
      <c r="D855" s="350"/>
      <c r="E855" s="153">
        <f>SUM(E848:E853)</f>
        <v>72.45</v>
      </c>
      <c r="F855" s="218" t="s">
        <v>127</v>
      </c>
    </row>
    <row r="856" spans="1:6" x14ac:dyDescent="0.2">
      <c r="A856" s="203"/>
      <c r="B856" s="136"/>
      <c r="C856" s="136"/>
      <c r="D856" s="136"/>
      <c r="E856" s="163"/>
      <c r="F856" s="227"/>
    </row>
    <row r="857" spans="1:6" ht="28.5" customHeight="1" x14ac:dyDescent="0.2">
      <c r="A857" s="341" t="s">
        <v>158</v>
      </c>
      <c r="B857" s="343" t="e">
        <f>#REF!</f>
        <v>#REF!</v>
      </c>
      <c r="C857" s="344"/>
      <c r="D857" s="344"/>
      <c r="E857" s="344"/>
      <c r="F857" s="345"/>
    </row>
    <row r="858" spans="1:6" ht="22.5" x14ac:dyDescent="0.2">
      <c r="A858" s="342"/>
      <c r="B858" s="123"/>
      <c r="C858" s="113" t="s">
        <v>282</v>
      </c>
      <c r="D858" s="124" t="s">
        <v>363</v>
      </c>
      <c r="E858" s="113" t="s">
        <v>264</v>
      </c>
      <c r="F858" s="199" t="s">
        <v>162</v>
      </c>
    </row>
    <row r="859" spans="1:6" x14ac:dyDescent="0.2">
      <c r="A859" s="207" t="s">
        <v>345</v>
      </c>
      <c r="B859" s="126"/>
      <c r="C859" s="133"/>
      <c r="D859" s="126"/>
      <c r="E859" s="170"/>
      <c r="F859" s="208"/>
    </row>
    <row r="860" spans="1:6" x14ac:dyDescent="0.2">
      <c r="A860" s="209" t="s">
        <v>361</v>
      </c>
      <c r="B860" s="114"/>
      <c r="C860" s="134">
        <v>0.49</v>
      </c>
      <c r="D860" s="114">
        <v>2</v>
      </c>
      <c r="E860" s="171">
        <f>C860*D860</f>
        <v>0.98</v>
      </c>
      <c r="F860" s="210"/>
    </row>
    <row r="861" spans="1:6" x14ac:dyDescent="0.2">
      <c r="A861" s="209" t="s">
        <v>362</v>
      </c>
      <c r="B861" s="114"/>
      <c r="C861" s="134">
        <f>1.5*0.2</f>
        <v>0.3</v>
      </c>
      <c r="D861" s="114">
        <v>1</v>
      </c>
      <c r="E861" s="171">
        <f>C861*D861</f>
        <v>0.3</v>
      </c>
      <c r="F861" s="206"/>
    </row>
    <row r="862" spans="1:6" x14ac:dyDescent="0.2">
      <c r="A862" s="224"/>
      <c r="B862" s="149"/>
      <c r="C862" s="149"/>
      <c r="D862" s="150"/>
      <c r="E862" s="118"/>
      <c r="F862" s="234"/>
    </row>
    <row r="863" spans="1:6" x14ac:dyDescent="0.2">
      <c r="A863" s="348" t="e">
        <f>B857</f>
        <v>#REF!</v>
      </c>
      <c r="B863" s="349"/>
      <c r="C863" s="349"/>
      <c r="D863" s="350"/>
      <c r="E863" s="173">
        <f>SUM(E860:E861)</f>
        <v>1.28</v>
      </c>
      <c r="F863" s="218" t="s">
        <v>127</v>
      </c>
    </row>
    <row r="864" spans="1:6" x14ac:dyDescent="0.2">
      <c r="A864" s="203"/>
      <c r="B864" s="136"/>
      <c r="C864" s="136"/>
      <c r="D864" s="136"/>
      <c r="E864" s="163"/>
      <c r="F864" s="227"/>
    </row>
    <row r="865" spans="1:6" x14ac:dyDescent="0.2">
      <c r="A865" s="341" t="s">
        <v>158</v>
      </c>
      <c r="B865" s="343" t="e">
        <f>#REF!</f>
        <v>#REF!</v>
      </c>
      <c r="C865" s="344"/>
      <c r="D865" s="344"/>
      <c r="E865" s="344"/>
      <c r="F865" s="345"/>
    </row>
    <row r="866" spans="1:6" x14ac:dyDescent="0.2">
      <c r="A866" s="342"/>
      <c r="B866" s="123" t="s">
        <v>324</v>
      </c>
      <c r="C866" s="124" t="s">
        <v>282</v>
      </c>
      <c r="D866" s="123"/>
      <c r="E866" s="113" t="s">
        <v>264</v>
      </c>
      <c r="F866" s="199" t="s">
        <v>162</v>
      </c>
    </row>
    <row r="867" spans="1:6" x14ac:dyDescent="0.2">
      <c r="A867" s="207" t="s">
        <v>345</v>
      </c>
      <c r="B867" s="126"/>
      <c r="C867" s="126"/>
      <c r="D867" s="126"/>
      <c r="E867" s="133"/>
      <c r="F867" s="208"/>
    </row>
    <row r="868" spans="1:6" x14ac:dyDescent="0.2">
      <c r="A868" s="209" t="s">
        <v>361</v>
      </c>
      <c r="B868" s="114">
        <v>1.5</v>
      </c>
      <c r="C868" s="134">
        <v>0.49</v>
      </c>
      <c r="D868" s="114"/>
      <c r="E868" s="172">
        <f>B868*C868</f>
        <v>0.74</v>
      </c>
      <c r="F868" s="210"/>
    </row>
    <row r="869" spans="1:6" x14ac:dyDescent="0.2">
      <c r="A869" s="224"/>
      <c r="B869" s="149"/>
      <c r="C869" s="149"/>
      <c r="D869" s="150"/>
      <c r="E869" s="118"/>
      <c r="F869" s="234"/>
    </row>
    <row r="870" spans="1:6" x14ac:dyDescent="0.2">
      <c r="A870" s="348" t="e">
        <f>B865</f>
        <v>#REF!</v>
      </c>
      <c r="B870" s="349"/>
      <c r="C870" s="349"/>
      <c r="D870" s="350"/>
      <c r="E870" s="153">
        <f>SUM(E868)</f>
        <v>0.74</v>
      </c>
      <c r="F870" s="218" t="s">
        <v>143</v>
      </c>
    </row>
    <row r="871" spans="1:6" x14ac:dyDescent="0.2">
      <c r="A871" s="193"/>
      <c r="B871" s="93"/>
      <c r="C871" s="93"/>
      <c r="D871" s="93"/>
      <c r="E871" s="93"/>
      <c r="F871" s="194"/>
    </row>
    <row r="872" spans="1:6" x14ac:dyDescent="0.2">
      <c r="A872" s="341" t="s">
        <v>158</v>
      </c>
      <c r="B872" s="343" t="e">
        <f>#REF!</f>
        <v>#REF!</v>
      </c>
      <c r="C872" s="344"/>
      <c r="D872" s="344"/>
      <c r="E872" s="344"/>
      <c r="F872" s="345"/>
    </row>
    <row r="873" spans="1:6" x14ac:dyDescent="0.2">
      <c r="A873" s="342"/>
      <c r="B873" s="123" t="s">
        <v>324</v>
      </c>
      <c r="C873" s="124" t="s">
        <v>326</v>
      </c>
      <c r="D873" s="123" t="s">
        <v>325</v>
      </c>
      <c r="E873" s="113" t="s">
        <v>264</v>
      </c>
      <c r="F873" s="199" t="s">
        <v>162</v>
      </c>
    </row>
    <row r="874" spans="1:6" x14ac:dyDescent="0.2">
      <c r="A874" s="207" t="s">
        <v>345</v>
      </c>
      <c r="B874" s="126"/>
      <c r="C874" s="126"/>
      <c r="D874" s="126"/>
      <c r="E874" s="133"/>
      <c r="F874" s="208"/>
    </row>
    <row r="875" spans="1:6" x14ac:dyDescent="0.2">
      <c r="A875" s="209" t="s">
        <v>360</v>
      </c>
      <c r="B875" s="114">
        <v>1.5</v>
      </c>
      <c r="C875" s="157">
        <v>3.15</v>
      </c>
      <c r="D875" s="114"/>
      <c r="E875" s="172">
        <f t="shared" ref="E875" si="15">B875*C875</f>
        <v>4.7300000000000004</v>
      </c>
      <c r="F875" s="210"/>
    </row>
    <row r="876" spans="1:6" x14ac:dyDescent="0.2">
      <c r="A876" s="224"/>
      <c r="B876" s="149"/>
      <c r="C876" s="149"/>
      <c r="D876" s="150"/>
      <c r="E876" s="118"/>
      <c r="F876" s="234"/>
    </row>
    <row r="877" spans="1:6" x14ac:dyDescent="0.2">
      <c r="A877" s="348" t="e">
        <f>B872</f>
        <v>#REF!</v>
      </c>
      <c r="B877" s="349"/>
      <c r="C877" s="349"/>
      <c r="D877" s="350"/>
      <c r="E877" s="153">
        <f>SUM(E875:E875)</f>
        <v>4.7300000000000004</v>
      </c>
      <c r="F877" s="218" t="s">
        <v>127</v>
      </c>
    </row>
    <row r="878" spans="1:6" x14ac:dyDescent="0.2">
      <c r="A878" s="193"/>
      <c r="B878" s="93"/>
      <c r="C878" s="93"/>
      <c r="D878" s="93"/>
      <c r="E878" s="93"/>
      <c r="F878" s="194"/>
    </row>
    <row r="879" spans="1:6" x14ac:dyDescent="0.2">
      <c r="A879" s="341" t="s">
        <v>158</v>
      </c>
      <c r="B879" s="343" t="e">
        <f>#REF!</f>
        <v>#REF!</v>
      </c>
      <c r="C879" s="344"/>
      <c r="D879" s="344"/>
      <c r="E879" s="344"/>
      <c r="F879" s="345"/>
    </row>
    <row r="880" spans="1:6" x14ac:dyDescent="0.2">
      <c r="A880" s="342"/>
      <c r="B880" s="123" t="s">
        <v>324</v>
      </c>
      <c r="C880" s="124" t="s">
        <v>326</v>
      </c>
      <c r="D880" s="123" t="s">
        <v>325</v>
      </c>
      <c r="E880" s="113" t="s">
        <v>264</v>
      </c>
      <c r="F880" s="199" t="s">
        <v>162</v>
      </c>
    </row>
    <row r="881" spans="1:6" x14ac:dyDescent="0.2">
      <c r="A881" s="207" t="s">
        <v>345</v>
      </c>
      <c r="B881" s="126"/>
      <c r="C881" s="126"/>
      <c r="D881" s="126"/>
      <c r="E881" s="133"/>
      <c r="F881" s="208"/>
    </row>
    <row r="882" spans="1:6" x14ac:dyDescent="0.2">
      <c r="A882" s="209" t="s">
        <v>360</v>
      </c>
      <c r="B882" s="114">
        <v>1.5</v>
      </c>
      <c r="C882" s="157">
        <v>3.15</v>
      </c>
      <c r="D882" s="114"/>
      <c r="E882" s="172">
        <f t="shared" ref="E882" si="16">B882*C882</f>
        <v>4.7300000000000004</v>
      </c>
      <c r="F882" s="210"/>
    </row>
    <row r="883" spans="1:6" x14ac:dyDescent="0.2">
      <c r="A883" s="224"/>
      <c r="B883" s="149"/>
      <c r="C883" s="149"/>
      <c r="D883" s="150"/>
      <c r="E883" s="118"/>
      <c r="F883" s="234"/>
    </row>
    <row r="884" spans="1:6" x14ac:dyDescent="0.2">
      <c r="A884" s="348" t="e">
        <f>B879</f>
        <v>#REF!</v>
      </c>
      <c r="B884" s="349"/>
      <c r="C884" s="349"/>
      <c r="D884" s="350"/>
      <c r="E884" s="153">
        <f>SUM(E882)</f>
        <v>4.7300000000000004</v>
      </c>
      <c r="F884" s="218" t="s">
        <v>127</v>
      </c>
    </row>
    <row r="885" spans="1:6" x14ac:dyDescent="0.2">
      <c r="A885" s="193"/>
      <c r="B885" s="93"/>
      <c r="C885" s="93"/>
      <c r="D885" s="93"/>
      <c r="E885" s="93"/>
      <c r="F885" s="194"/>
    </row>
    <row r="886" spans="1:6" x14ac:dyDescent="0.2">
      <c r="A886" s="341" t="s">
        <v>158</v>
      </c>
      <c r="B886" s="343" t="e">
        <f>#REF!</f>
        <v>#REF!</v>
      </c>
      <c r="C886" s="344"/>
      <c r="D886" s="344"/>
      <c r="E886" s="344"/>
      <c r="F886" s="345"/>
    </row>
    <row r="887" spans="1:6" x14ac:dyDescent="0.2">
      <c r="A887" s="342"/>
      <c r="B887" s="123" t="s">
        <v>324</v>
      </c>
      <c r="C887" s="124" t="s">
        <v>326</v>
      </c>
      <c r="D887" s="123" t="s">
        <v>325</v>
      </c>
      <c r="E887" s="113" t="s">
        <v>264</v>
      </c>
      <c r="F887" s="199" t="s">
        <v>162</v>
      </c>
    </row>
    <row r="888" spans="1:6" x14ac:dyDescent="0.2">
      <c r="A888" s="207" t="s">
        <v>345</v>
      </c>
      <c r="B888" s="126"/>
      <c r="C888" s="126"/>
      <c r="D888" s="126"/>
      <c r="E888" s="133"/>
      <c r="F888" s="208"/>
    </row>
    <row r="889" spans="1:6" x14ac:dyDescent="0.2">
      <c r="A889" s="209" t="s">
        <v>361</v>
      </c>
      <c r="B889" s="114"/>
      <c r="C889" s="134">
        <v>0.49</v>
      </c>
      <c r="D889" s="114">
        <v>2</v>
      </c>
      <c r="E889" s="174">
        <f>C889*D889</f>
        <v>0.98</v>
      </c>
      <c r="F889" s="210"/>
    </row>
    <row r="890" spans="1:6" x14ac:dyDescent="0.2">
      <c r="A890" s="209" t="s">
        <v>362</v>
      </c>
      <c r="B890" s="114"/>
      <c r="C890" s="134">
        <f>1.5*0.2</f>
        <v>0.3</v>
      </c>
      <c r="D890" s="114">
        <v>1</v>
      </c>
      <c r="E890" s="174">
        <f>C890*D890</f>
        <v>0.3</v>
      </c>
      <c r="F890" s="206"/>
    </row>
    <row r="891" spans="1:6" x14ac:dyDescent="0.2">
      <c r="A891" s="224"/>
      <c r="B891" s="149"/>
      <c r="C891" s="149"/>
      <c r="D891" s="150"/>
      <c r="E891" s="118"/>
      <c r="F891" s="234"/>
    </row>
    <row r="892" spans="1:6" x14ac:dyDescent="0.2">
      <c r="A892" s="348" t="e">
        <f>B886</f>
        <v>#REF!</v>
      </c>
      <c r="B892" s="349"/>
      <c r="C892" s="349"/>
      <c r="D892" s="350"/>
      <c r="E892" s="153">
        <f>SUM(E889:E890)</f>
        <v>1.28</v>
      </c>
      <c r="F892" s="218" t="s">
        <v>127</v>
      </c>
    </row>
    <row r="893" spans="1:6" x14ac:dyDescent="0.2">
      <c r="A893" s="236"/>
      <c r="B893" s="59"/>
      <c r="C893" s="59"/>
      <c r="D893" s="59"/>
      <c r="E893" s="59"/>
      <c r="F893" s="237"/>
    </row>
    <row r="894" spans="1:6" x14ac:dyDescent="0.2">
      <c r="A894" s="341" t="s">
        <v>158</v>
      </c>
      <c r="B894" s="343" t="e">
        <f>#REF!</f>
        <v>#REF!</v>
      </c>
      <c r="C894" s="344"/>
      <c r="D894" s="344"/>
      <c r="E894" s="344"/>
      <c r="F894" s="345"/>
    </row>
    <row r="895" spans="1:6" x14ac:dyDescent="0.2">
      <c r="A895" s="342"/>
      <c r="B895" s="123" t="s">
        <v>324</v>
      </c>
      <c r="C895" s="124" t="s">
        <v>326</v>
      </c>
      <c r="D895" s="123" t="s">
        <v>325</v>
      </c>
      <c r="E895" s="113" t="s">
        <v>264</v>
      </c>
      <c r="F895" s="199" t="s">
        <v>162</v>
      </c>
    </row>
    <row r="896" spans="1:6" x14ac:dyDescent="0.2">
      <c r="A896" s="207" t="s">
        <v>345</v>
      </c>
      <c r="B896" s="126"/>
      <c r="C896" s="126"/>
      <c r="D896" s="126"/>
      <c r="E896" s="133">
        <f>B896*C896</f>
        <v>0</v>
      </c>
      <c r="F896" s="208"/>
    </row>
    <row r="897" spans="1:6" x14ac:dyDescent="0.2">
      <c r="A897" s="209" t="s">
        <v>361</v>
      </c>
      <c r="B897" s="114"/>
      <c r="C897" s="134">
        <v>0.49</v>
      </c>
      <c r="D897" s="114">
        <v>2</v>
      </c>
      <c r="E897" s="174">
        <f>C897*D897</f>
        <v>0.98</v>
      </c>
      <c r="F897" s="210"/>
    </row>
    <row r="898" spans="1:6" x14ac:dyDescent="0.2">
      <c r="A898" s="209" t="s">
        <v>362</v>
      </c>
      <c r="B898" s="114"/>
      <c r="C898" s="134">
        <f>1.5*0.2</f>
        <v>0.3</v>
      </c>
      <c r="D898" s="114">
        <v>1</v>
      </c>
      <c r="E898" s="174">
        <f>C898*D898</f>
        <v>0.3</v>
      </c>
      <c r="F898" s="206"/>
    </row>
    <row r="899" spans="1:6" x14ac:dyDescent="0.2">
      <c r="A899" s="224"/>
      <c r="B899" s="149"/>
      <c r="C899" s="149"/>
      <c r="D899" s="150"/>
      <c r="E899" s="118"/>
      <c r="F899" s="234"/>
    </row>
    <row r="900" spans="1:6" x14ac:dyDescent="0.2">
      <c r="A900" s="348" t="e">
        <f>B894</f>
        <v>#REF!</v>
      </c>
      <c r="B900" s="349"/>
      <c r="C900" s="349"/>
      <c r="D900" s="350"/>
      <c r="E900" s="153">
        <f>SUM(E896:E898)</f>
        <v>1.28</v>
      </c>
      <c r="F900" s="218" t="s">
        <v>127</v>
      </c>
    </row>
    <row r="901" spans="1:6" x14ac:dyDescent="0.2">
      <c r="A901" s="203"/>
      <c r="B901" s="136"/>
      <c r="C901" s="136"/>
      <c r="D901" s="136"/>
      <c r="E901" s="177"/>
      <c r="F901" s="227"/>
    </row>
    <row r="902" spans="1:6" x14ac:dyDescent="0.2">
      <c r="A902" s="341" t="s">
        <v>158</v>
      </c>
      <c r="B902" s="343" t="e">
        <f>#REF!</f>
        <v>#REF!</v>
      </c>
      <c r="C902" s="344"/>
      <c r="D902" s="344"/>
      <c r="E902" s="344"/>
      <c r="F902" s="345"/>
    </row>
    <row r="903" spans="1:6" x14ac:dyDescent="0.2">
      <c r="A903" s="342"/>
      <c r="B903" s="123" t="s">
        <v>324</v>
      </c>
      <c r="C903" s="124" t="s">
        <v>326</v>
      </c>
      <c r="D903" s="123" t="s">
        <v>325</v>
      </c>
      <c r="E903" s="113" t="s">
        <v>264</v>
      </c>
      <c r="F903" s="199" t="s">
        <v>162</v>
      </c>
    </row>
    <row r="904" spans="1:6" x14ac:dyDescent="0.2">
      <c r="A904" s="209"/>
      <c r="B904" s="114"/>
      <c r="C904" s="134"/>
      <c r="D904" s="114"/>
      <c r="E904" s="174">
        <v>1</v>
      </c>
      <c r="F904" s="210"/>
    </row>
    <row r="905" spans="1:6" x14ac:dyDescent="0.2">
      <c r="A905" s="224"/>
      <c r="B905" s="149"/>
      <c r="C905" s="149"/>
      <c r="D905" s="150"/>
      <c r="E905" s="118"/>
      <c r="F905" s="234"/>
    </row>
    <row r="906" spans="1:6" x14ac:dyDescent="0.2">
      <c r="A906" s="348" t="e">
        <f>B902</f>
        <v>#REF!</v>
      </c>
      <c r="B906" s="349"/>
      <c r="C906" s="349"/>
      <c r="D906" s="350"/>
      <c r="E906" s="153">
        <f>SUM(E904:E904)</f>
        <v>1</v>
      </c>
      <c r="F906" s="218" t="s">
        <v>126</v>
      </c>
    </row>
    <row r="907" spans="1:6" x14ac:dyDescent="0.2">
      <c r="A907" s="193"/>
      <c r="B907" s="93"/>
      <c r="C907" s="93"/>
      <c r="D907" s="93"/>
      <c r="E907" s="93"/>
      <c r="F907" s="194"/>
    </row>
    <row r="908" spans="1:6" x14ac:dyDescent="0.2">
      <c r="A908" s="341" t="s">
        <v>158</v>
      </c>
      <c r="B908" s="343" t="e">
        <f>#REF!</f>
        <v>#REF!</v>
      </c>
      <c r="C908" s="344"/>
      <c r="D908" s="344"/>
      <c r="E908" s="344"/>
      <c r="F908" s="345"/>
    </row>
    <row r="909" spans="1:6" x14ac:dyDescent="0.2">
      <c r="A909" s="342"/>
      <c r="B909" s="123" t="s">
        <v>324</v>
      </c>
      <c r="C909" s="124" t="s">
        <v>326</v>
      </c>
      <c r="D909" s="123" t="s">
        <v>325</v>
      </c>
      <c r="E909" s="113" t="s">
        <v>264</v>
      </c>
      <c r="F909" s="199" t="s">
        <v>162</v>
      </c>
    </row>
    <row r="910" spans="1:6" x14ac:dyDescent="0.2">
      <c r="A910" s="209"/>
      <c r="B910" s="114"/>
      <c r="C910" s="134"/>
      <c r="D910" s="114"/>
      <c r="E910" s="174">
        <v>2</v>
      </c>
      <c r="F910" s="210"/>
    </row>
    <row r="911" spans="1:6" x14ac:dyDescent="0.2">
      <c r="A911" s="224"/>
      <c r="B911" s="149"/>
      <c r="C911" s="149"/>
      <c r="D911" s="150"/>
      <c r="E911" s="118"/>
      <c r="F911" s="234"/>
    </row>
    <row r="912" spans="1:6" x14ac:dyDescent="0.2">
      <c r="A912" s="348" t="e">
        <f>B908</f>
        <v>#REF!</v>
      </c>
      <c r="B912" s="349"/>
      <c r="C912" s="349"/>
      <c r="D912" s="350"/>
      <c r="E912" s="153">
        <f>SUM(E910:E910)</f>
        <v>2</v>
      </c>
      <c r="F912" s="218" t="s">
        <v>126</v>
      </c>
    </row>
    <row r="913" spans="1:6" x14ac:dyDescent="0.2">
      <c r="A913" s="193"/>
      <c r="B913" s="93"/>
      <c r="C913" s="93"/>
      <c r="D913" s="93"/>
      <c r="E913" s="93"/>
      <c r="F913" s="194"/>
    </row>
    <row r="914" spans="1:6" ht="37.5" customHeight="1" x14ac:dyDescent="0.2">
      <c r="A914" s="341" t="s">
        <v>158</v>
      </c>
      <c r="B914" s="343" t="e">
        <f>#REF!</f>
        <v>#REF!</v>
      </c>
      <c r="C914" s="344"/>
      <c r="D914" s="344"/>
      <c r="E914" s="344"/>
      <c r="F914" s="345"/>
    </row>
    <row r="915" spans="1:6" x14ac:dyDescent="0.2">
      <c r="A915" s="342"/>
      <c r="B915" s="123" t="s">
        <v>324</v>
      </c>
      <c r="C915" s="124" t="s">
        <v>326</v>
      </c>
      <c r="D915" s="123" t="s">
        <v>325</v>
      </c>
      <c r="E915" s="113" t="s">
        <v>264</v>
      </c>
      <c r="F915" s="199" t="s">
        <v>162</v>
      </c>
    </row>
    <row r="916" spans="1:6" x14ac:dyDescent="0.2">
      <c r="A916" s="209"/>
      <c r="B916" s="114"/>
      <c r="C916" s="134"/>
      <c r="D916" s="114"/>
      <c r="E916" s="174">
        <v>1</v>
      </c>
      <c r="F916" s="210"/>
    </row>
    <row r="917" spans="1:6" x14ac:dyDescent="0.2">
      <c r="A917" s="224"/>
      <c r="B917" s="149"/>
      <c r="C917" s="149"/>
      <c r="D917" s="150"/>
      <c r="E917" s="118"/>
      <c r="F917" s="234"/>
    </row>
    <row r="918" spans="1:6" x14ac:dyDescent="0.2">
      <c r="A918" s="348" t="e">
        <f>B914</f>
        <v>#REF!</v>
      </c>
      <c r="B918" s="349"/>
      <c r="C918" s="349"/>
      <c r="D918" s="350"/>
      <c r="E918" s="153">
        <f>SUM(E916:E916)</f>
        <v>1</v>
      </c>
      <c r="F918" s="218" t="s">
        <v>126</v>
      </c>
    </row>
    <row r="919" spans="1:6" x14ac:dyDescent="0.2">
      <c r="A919" s="193"/>
      <c r="B919" s="93"/>
      <c r="C919" s="93"/>
      <c r="D919" s="93"/>
      <c r="E919" s="93"/>
      <c r="F919" s="194"/>
    </row>
    <row r="920" spans="1:6" ht="44.25" customHeight="1" x14ac:dyDescent="0.2">
      <c r="A920" s="341" t="s">
        <v>158</v>
      </c>
      <c r="B920" s="343" t="e">
        <f>#REF!</f>
        <v>#REF!</v>
      </c>
      <c r="C920" s="344"/>
      <c r="D920" s="344"/>
      <c r="E920" s="344"/>
      <c r="F920" s="345"/>
    </row>
    <row r="921" spans="1:6" x14ac:dyDescent="0.2">
      <c r="A921" s="342"/>
      <c r="B921" s="123" t="s">
        <v>324</v>
      </c>
      <c r="C921" s="124" t="s">
        <v>326</v>
      </c>
      <c r="D921" s="123" t="s">
        <v>325</v>
      </c>
      <c r="E921" s="113" t="s">
        <v>264</v>
      </c>
      <c r="F921" s="199" t="s">
        <v>162</v>
      </c>
    </row>
    <row r="922" spans="1:6" x14ac:dyDescent="0.2">
      <c r="A922" s="209"/>
      <c r="B922" s="114"/>
      <c r="C922" s="134"/>
      <c r="D922" s="114"/>
      <c r="E922" s="174">
        <v>5</v>
      </c>
      <c r="F922" s="210"/>
    </row>
    <row r="923" spans="1:6" x14ac:dyDescent="0.2">
      <c r="A923" s="224"/>
      <c r="B923" s="149"/>
      <c r="C923" s="149"/>
      <c r="D923" s="150"/>
      <c r="E923" s="118"/>
      <c r="F923" s="234"/>
    </row>
    <row r="924" spans="1:6" x14ac:dyDescent="0.2">
      <c r="A924" s="348" t="e">
        <f>B920</f>
        <v>#REF!</v>
      </c>
      <c r="B924" s="349"/>
      <c r="C924" s="349"/>
      <c r="D924" s="350"/>
      <c r="E924" s="153">
        <f>SUM(E922:E922)</f>
        <v>5</v>
      </c>
      <c r="F924" s="218" t="s">
        <v>126</v>
      </c>
    </row>
    <row r="925" spans="1:6" x14ac:dyDescent="0.2">
      <c r="A925" s="193"/>
      <c r="B925" s="93"/>
      <c r="C925" s="93"/>
      <c r="D925" s="93"/>
      <c r="E925" s="93"/>
      <c r="F925" s="194"/>
    </row>
    <row r="926" spans="1:6" ht="43.5" customHeight="1" x14ac:dyDescent="0.2">
      <c r="A926" s="341" t="s">
        <v>158</v>
      </c>
      <c r="B926" s="343" t="e">
        <f>#REF!</f>
        <v>#REF!</v>
      </c>
      <c r="C926" s="344"/>
      <c r="D926" s="344"/>
      <c r="E926" s="344"/>
      <c r="F926" s="345"/>
    </row>
    <row r="927" spans="1:6" x14ac:dyDescent="0.2">
      <c r="A927" s="342"/>
      <c r="B927" s="123" t="s">
        <v>324</v>
      </c>
      <c r="C927" s="124" t="s">
        <v>326</v>
      </c>
      <c r="D927" s="123" t="s">
        <v>325</v>
      </c>
      <c r="E927" s="113" t="s">
        <v>264</v>
      </c>
      <c r="F927" s="199" t="s">
        <v>162</v>
      </c>
    </row>
    <row r="928" spans="1:6" x14ac:dyDescent="0.2">
      <c r="A928" s="209"/>
      <c r="B928" s="114"/>
      <c r="C928" s="134"/>
      <c r="D928" s="114"/>
      <c r="E928" s="174">
        <v>1</v>
      </c>
      <c r="F928" s="210"/>
    </row>
    <row r="929" spans="1:6" x14ac:dyDescent="0.2">
      <c r="A929" s="224"/>
      <c r="B929" s="149"/>
      <c r="C929" s="149"/>
      <c r="D929" s="150"/>
      <c r="E929" s="118"/>
      <c r="F929" s="234"/>
    </row>
    <row r="930" spans="1:6" x14ac:dyDescent="0.2">
      <c r="A930" s="348" t="e">
        <f>B926</f>
        <v>#REF!</v>
      </c>
      <c r="B930" s="349"/>
      <c r="C930" s="349"/>
      <c r="D930" s="350"/>
      <c r="E930" s="153">
        <f>SUM(E928:E928)</f>
        <v>1</v>
      </c>
      <c r="F930" s="218" t="s">
        <v>126</v>
      </c>
    </row>
    <row r="931" spans="1:6" x14ac:dyDescent="0.2">
      <c r="A931" s="193"/>
      <c r="B931" s="93"/>
      <c r="C931" s="93"/>
      <c r="D931" s="93"/>
      <c r="E931" s="93"/>
      <c r="F931" s="194"/>
    </row>
    <row r="932" spans="1:6" x14ac:dyDescent="0.2">
      <c r="A932" s="341" t="s">
        <v>158</v>
      </c>
      <c r="B932" s="343" t="e">
        <f>#REF!</f>
        <v>#REF!</v>
      </c>
      <c r="C932" s="344"/>
      <c r="D932" s="344"/>
      <c r="E932" s="344"/>
      <c r="F932" s="345"/>
    </row>
    <row r="933" spans="1:6" x14ac:dyDescent="0.2">
      <c r="A933" s="342"/>
      <c r="B933" s="123" t="s">
        <v>324</v>
      </c>
      <c r="C933" s="124" t="s">
        <v>326</v>
      </c>
      <c r="D933" s="123" t="s">
        <v>325</v>
      </c>
      <c r="E933" s="113" t="s">
        <v>264</v>
      </c>
      <c r="F933" s="199" t="s">
        <v>162</v>
      </c>
    </row>
    <row r="934" spans="1:6" x14ac:dyDescent="0.2">
      <c r="A934" s="209"/>
      <c r="B934" s="114"/>
      <c r="C934" s="134"/>
      <c r="D934" s="114"/>
      <c r="E934" s="174">
        <v>2</v>
      </c>
      <c r="F934" s="210"/>
    </row>
    <row r="935" spans="1:6" x14ac:dyDescent="0.2">
      <c r="A935" s="224"/>
      <c r="B935" s="149"/>
      <c r="C935" s="149"/>
      <c r="D935" s="150"/>
      <c r="E935" s="118"/>
      <c r="F935" s="234"/>
    </row>
    <row r="936" spans="1:6" x14ac:dyDescent="0.2">
      <c r="A936" s="348" t="e">
        <f>B932</f>
        <v>#REF!</v>
      </c>
      <c r="B936" s="349"/>
      <c r="C936" s="349"/>
      <c r="D936" s="350"/>
      <c r="E936" s="153">
        <f>SUM(E934:E934)</f>
        <v>2</v>
      </c>
      <c r="F936" s="218" t="s">
        <v>126</v>
      </c>
    </row>
    <row r="937" spans="1:6" x14ac:dyDescent="0.2">
      <c r="A937" s="193"/>
      <c r="B937" s="93"/>
      <c r="C937" s="93"/>
      <c r="D937" s="93"/>
      <c r="E937" s="93"/>
      <c r="F937" s="194"/>
    </row>
    <row r="938" spans="1:6" ht="45.75" customHeight="1" x14ac:dyDescent="0.2">
      <c r="A938" s="341" t="s">
        <v>158</v>
      </c>
      <c r="B938" s="343" t="e">
        <f>#REF!</f>
        <v>#REF!</v>
      </c>
      <c r="C938" s="344"/>
      <c r="D938" s="344"/>
      <c r="E938" s="344"/>
      <c r="F938" s="345"/>
    </row>
    <row r="939" spans="1:6" x14ac:dyDescent="0.2">
      <c r="A939" s="342"/>
      <c r="B939" s="123" t="s">
        <v>324</v>
      </c>
      <c r="C939" s="124" t="s">
        <v>326</v>
      </c>
      <c r="D939" s="123" t="s">
        <v>325</v>
      </c>
      <c r="E939" s="113" t="s">
        <v>264</v>
      </c>
      <c r="F939" s="199" t="s">
        <v>162</v>
      </c>
    </row>
    <row r="940" spans="1:6" x14ac:dyDescent="0.2">
      <c r="A940" s="209"/>
      <c r="B940" s="114"/>
      <c r="C940" s="134"/>
      <c r="D940" s="114"/>
      <c r="E940" s="174">
        <v>2</v>
      </c>
      <c r="F940" s="210"/>
    </row>
    <row r="941" spans="1:6" x14ac:dyDescent="0.2">
      <c r="A941" s="224"/>
      <c r="B941" s="149"/>
      <c r="C941" s="149"/>
      <c r="D941" s="150"/>
      <c r="E941" s="118"/>
      <c r="F941" s="234"/>
    </row>
    <row r="942" spans="1:6" x14ac:dyDescent="0.2">
      <c r="A942" s="348" t="e">
        <f>B938</f>
        <v>#REF!</v>
      </c>
      <c r="B942" s="349"/>
      <c r="C942" s="349"/>
      <c r="D942" s="350"/>
      <c r="E942" s="153">
        <f>SUM(E940:E940)</f>
        <v>2</v>
      </c>
      <c r="F942" s="218" t="s">
        <v>126</v>
      </c>
    </row>
    <row r="943" spans="1:6" x14ac:dyDescent="0.2">
      <c r="A943" s="193"/>
      <c r="B943" s="93"/>
      <c r="C943" s="93"/>
      <c r="D943" s="93"/>
      <c r="E943" s="93"/>
      <c r="F943" s="194"/>
    </row>
    <row r="944" spans="1:6" ht="42.75" customHeight="1" x14ac:dyDescent="0.2">
      <c r="A944" s="341" t="s">
        <v>158</v>
      </c>
      <c r="B944" s="343" t="e">
        <f>#REF!</f>
        <v>#REF!</v>
      </c>
      <c r="C944" s="344"/>
      <c r="D944" s="344"/>
      <c r="E944" s="344"/>
      <c r="F944" s="345"/>
    </row>
    <row r="945" spans="1:6" x14ac:dyDescent="0.2">
      <c r="A945" s="342"/>
      <c r="B945" s="123" t="s">
        <v>324</v>
      </c>
      <c r="C945" s="124" t="s">
        <v>326</v>
      </c>
      <c r="D945" s="123" t="s">
        <v>325</v>
      </c>
      <c r="E945" s="113" t="s">
        <v>264</v>
      </c>
      <c r="F945" s="199" t="s">
        <v>162</v>
      </c>
    </row>
    <row r="946" spans="1:6" x14ac:dyDescent="0.2">
      <c r="A946" s="209"/>
      <c r="B946" s="114"/>
      <c r="C946" s="134"/>
      <c r="D946" s="114"/>
      <c r="E946" s="174">
        <v>1</v>
      </c>
      <c r="F946" s="210"/>
    </row>
    <row r="947" spans="1:6" x14ac:dyDescent="0.2">
      <c r="A947" s="224"/>
      <c r="B947" s="149"/>
      <c r="C947" s="149"/>
      <c r="D947" s="150"/>
      <c r="E947" s="118"/>
      <c r="F947" s="234"/>
    </row>
    <row r="948" spans="1:6" x14ac:dyDescent="0.2">
      <c r="A948" s="348" t="e">
        <f>B944</f>
        <v>#REF!</v>
      </c>
      <c r="B948" s="349"/>
      <c r="C948" s="349"/>
      <c r="D948" s="350"/>
      <c r="E948" s="153">
        <f>SUM(E946:E946)</f>
        <v>1</v>
      </c>
      <c r="F948" s="218" t="s">
        <v>126</v>
      </c>
    </row>
    <row r="949" spans="1:6" x14ac:dyDescent="0.2">
      <c r="A949" s="193"/>
      <c r="B949" s="93"/>
      <c r="C949" s="93"/>
      <c r="D949" s="93"/>
      <c r="E949" s="93"/>
      <c r="F949" s="194"/>
    </row>
    <row r="950" spans="1:6" ht="43.5" customHeight="1" x14ac:dyDescent="0.2">
      <c r="A950" s="341" t="s">
        <v>158</v>
      </c>
      <c r="B950" s="343" t="e">
        <f>#REF!</f>
        <v>#REF!</v>
      </c>
      <c r="C950" s="344"/>
      <c r="D950" s="344"/>
      <c r="E950" s="344"/>
      <c r="F950" s="345"/>
    </row>
    <row r="951" spans="1:6" x14ac:dyDescent="0.2">
      <c r="A951" s="342"/>
      <c r="B951" s="123" t="s">
        <v>324</v>
      </c>
      <c r="C951" s="124" t="s">
        <v>326</v>
      </c>
      <c r="D951" s="123" t="s">
        <v>325</v>
      </c>
      <c r="E951" s="113" t="s">
        <v>264</v>
      </c>
      <c r="F951" s="199" t="s">
        <v>162</v>
      </c>
    </row>
    <row r="952" spans="1:6" x14ac:dyDescent="0.2">
      <c r="A952" s="209"/>
      <c r="B952" s="114"/>
      <c r="C952" s="134"/>
      <c r="D952" s="114"/>
      <c r="E952" s="174">
        <v>3</v>
      </c>
      <c r="F952" s="210"/>
    </row>
    <row r="953" spans="1:6" x14ac:dyDescent="0.2">
      <c r="A953" s="224"/>
      <c r="B953" s="149"/>
      <c r="C953" s="149"/>
      <c r="D953" s="150"/>
      <c r="E953" s="118"/>
      <c r="F953" s="234"/>
    </row>
    <row r="954" spans="1:6" x14ac:dyDescent="0.2">
      <c r="A954" s="348" t="e">
        <f>B950</f>
        <v>#REF!</v>
      </c>
      <c r="B954" s="349"/>
      <c r="C954" s="349"/>
      <c r="D954" s="350"/>
      <c r="E954" s="153">
        <f>SUM(E952:E952)</f>
        <v>3</v>
      </c>
      <c r="F954" s="218" t="s">
        <v>126</v>
      </c>
    </row>
    <row r="955" spans="1:6" x14ac:dyDescent="0.2">
      <c r="A955" s="193"/>
      <c r="B955" s="93"/>
      <c r="C955" s="93"/>
      <c r="D955" s="93"/>
      <c r="E955" s="93"/>
      <c r="F955" s="194"/>
    </row>
    <row r="956" spans="1:6" ht="65.25" customHeight="1" x14ac:dyDescent="0.2">
      <c r="A956" s="341" t="s">
        <v>158</v>
      </c>
      <c r="B956" s="343" t="e">
        <f>#REF!</f>
        <v>#REF!</v>
      </c>
      <c r="C956" s="344"/>
      <c r="D956" s="344"/>
      <c r="E956" s="344"/>
      <c r="F956" s="345"/>
    </row>
    <row r="957" spans="1:6" x14ac:dyDescent="0.2">
      <c r="A957" s="342"/>
      <c r="B957" s="123" t="s">
        <v>324</v>
      </c>
      <c r="C957" s="124" t="s">
        <v>326</v>
      </c>
      <c r="D957" s="123" t="s">
        <v>325</v>
      </c>
      <c r="E957" s="113" t="s">
        <v>264</v>
      </c>
      <c r="F957" s="199" t="s">
        <v>162</v>
      </c>
    </row>
    <row r="958" spans="1:6" x14ac:dyDescent="0.2">
      <c r="A958" s="209"/>
      <c r="B958" s="114"/>
      <c r="C958" s="134"/>
      <c r="D958" s="114"/>
      <c r="E958" s="174">
        <v>3</v>
      </c>
      <c r="F958" s="210"/>
    </row>
    <row r="959" spans="1:6" x14ac:dyDescent="0.2">
      <c r="A959" s="224"/>
      <c r="B959" s="149"/>
      <c r="C959" s="149"/>
      <c r="D959" s="150"/>
      <c r="E959" s="118"/>
      <c r="F959" s="234"/>
    </row>
    <row r="960" spans="1:6" x14ac:dyDescent="0.2">
      <c r="A960" s="348" t="e">
        <f>B956</f>
        <v>#REF!</v>
      </c>
      <c r="B960" s="349"/>
      <c r="C960" s="349"/>
      <c r="D960" s="350"/>
      <c r="E960" s="153">
        <f>SUM(E958:E958)</f>
        <v>3</v>
      </c>
      <c r="F960" s="218" t="s">
        <v>126</v>
      </c>
    </row>
    <row r="961" spans="1:6" x14ac:dyDescent="0.2">
      <c r="A961" s="193"/>
      <c r="B961" s="93"/>
      <c r="C961" s="93"/>
      <c r="D961" s="93"/>
      <c r="E961" s="93"/>
      <c r="F961" s="194"/>
    </row>
    <row r="962" spans="1:6" ht="42.75" customHeight="1" x14ac:dyDescent="0.2">
      <c r="A962" s="341" t="s">
        <v>158</v>
      </c>
      <c r="B962" s="343" t="e">
        <f>#REF!</f>
        <v>#REF!</v>
      </c>
      <c r="C962" s="344"/>
      <c r="D962" s="344"/>
      <c r="E962" s="344"/>
      <c r="F962" s="345"/>
    </row>
    <row r="963" spans="1:6" x14ac:dyDescent="0.2">
      <c r="A963" s="342"/>
      <c r="B963" s="123" t="s">
        <v>324</v>
      </c>
      <c r="C963" s="124" t="s">
        <v>326</v>
      </c>
      <c r="D963" s="123" t="s">
        <v>325</v>
      </c>
      <c r="E963" s="113" t="s">
        <v>264</v>
      </c>
      <c r="F963" s="199" t="s">
        <v>162</v>
      </c>
    </row>
    <row r="964" spans="1:6" x14ac:dyDescent="0.2">
      <c r="A964" s="209"/>
      <c r="B964" s="114"/>
      <c r="C964" s="134"/>
      <c r="D964" s="114"/>
      <c r="E964" s="174">
        <v>1</v>
      </c>
      <c r="F964" s="210"/>
    </row>
    <row r="965" spans="1:6" x14ac:dyDescent="0.2">
      <c r="A965" s="224"/>
      <c r="B965" s="149"/>
      <c r="C965" s="149"/>
      <c r="D965" s="150"/>
      <c r="E965" s="118"/>
      <c r="F965" s="234"/>
    </row>
    <row r="966" spans="1:6" x14ac:dyDescent="0.2">
      <c r="A966" s="348" t="e">
        <f>B962</f>
        <v>#REF!</v>
      </c>
      <c r="B966" s="349"/>
      <c r="C966" s="349"/>
      <c r="D966" s="350"/>
      <c r="E966" s="153">
        <f>SUM(E964:E964)</f>
        <v>1</v>
      </c>
      <c r="F966" s="218" t="s">
        <v>126</v>
      </c>
    </row>
    <row r="967" spans="1:6" x14ac:dyDescent="0.2">
      <c r="A967" s="193"/>
      <c r="B967" s="93"/>
      <c r="C967" s="93"/>
      <c r="D967" s="93"/>
      <c r="E967" s="93"/>
      <c r="F967" s="194"/>
    </row>
    <row r="968" spans="1:6" ht="57.75" customHeight="1" x14ac:dyDescent="0.2">
      <c r="A968" s="341" t="s">
        <v>158</v>
      </c>
      <c r="B968" s="343" t="e">
        <f>#REF!</f>
        <v>#REF!</v>
      </c>
      <c r="C968" s="344"/>
      <c r="D968" s="344"/>
      <c r="E968" s="344"/>
      <c r="F968" s="345"/>
    </row>
    <row r="969" spans="1:6" x14ac:dyDescent="0.2">
      <c r="A969" s="342"/>
      <c r="B969" s="123" t="s">
        <v>324</v>
      </c>
      <c r="C969" s="124" t="s">
        <v>326</v>
      </c>
      <c r="D969" s="123" t="s">
        <v>325</v>
      </c>
      <c r="E969" s="113" t="s">
        <v>264</v>
      </c>
      <c r="F969" s="199" t="s">
        <v>162</v>
      </c>
    </row>
    <row r="970" spans="1:6" x14ac:dyDescent="0.2">
      <c r="A970" s="209"/>
      <c r="B970" s="114"/>
      <c r="C970" s="134"/>
      <c r="D970" s="114"/>
      <c r="E970" s="174">
        <v>3</v>
      </c>
      <c r="F970" s="210"/>
    </row>
    <row r="971" spans="1:6" x14ac:dyDescent="0.2">
      <c r="A971" s="224"/>
      <c r="B971" s="149"/>
      <c r="C971" s="149"/>
      <c r="D971" s="150"/>
      <c r="E971" s="118"/>
      <c r="F971" s="234"/>
    </row>
    <row r="972" spans="1:6" ht="13.5" thickBot="1" x14ac:dyDescent="0.25">
      <c r="A972" s="351" t="e">
        <f>B968</f>
        <v>#REF!</v>
      </c>
      <c r="B972" s="352"/>
      <c r="C972" s="352"/>
      <c r="D972" s="353"/>
      <c r="E972" s="246">
        <f>SUM(E970:E970)</f>
        <v>3</v>
      </c>
      <c r="F972" s="247" t="s">
        <v>126</v>
      </c>
    </row>
  </sheetData>
  <mergeCells count="361">
    <mergeCell ref="B184:F184"/>
    <mergeCell ref="A195:D195"/>
    <mergeCell ref="A339:D339"/>
    <mergeCell ref="A681:D681"/>
    <mergeCell ref="A835:D835"/>
    <mergeCell ref="A209:A210"/>
    <mergeCell ref="B209:F209"/>
    <mergeCell ref="A213:D213"/>
    <mergeCell ref="A722:A723"/>
    <mergeCell ref="B722:F722"/>
    <mergeCell ref="A727:D727"/>
    <mergeCell ref="A810:A811"/>
    <mergeCell ref="B810:F810"/>
    <mergeCell ref="A817:D817"/>
    <mergeCell ref="A819:A820"/>
    <mergeCell ref="B819:F819"/>
    <mergeCell ref="A826:D826"/>
    <mergeCell ref="A479:D479"/>
    <mergeCell ref="A464:A465"/>
    <mergeCell ref="B464:F464"/>
    <mergeCell ref="A472:D472"/>
    <mergeCell ref="A455:D455"/>
    <mergeCell ref="A457:A458"/>
    <mergeCell ref="A497:D497"/>
    <mergeCell ref="A504:A505"/>
    <mergeCell ref="B504:F504"/>
    <mergeCell ref="A508:D508"/>
    <mergeCell ref="A515:A516"/>
    <mergeCell ref="B515:F515"/>
    <mergeCell ref="A523:D523"/>
    <mergeCell ref="A525:A526"/>
    <mergeCell ref="B525:F525"/>
    <mergeCell ref="A499:A500"/>
    <mergeCell ref="B499:F499"/>
    <mergeCell ref="A503:D503"/>
    <mergeCell ref="A509:A510"/>
    <mergeCell ref="B509:F509"/>
    <mergeCell ref="A513:D513"/>
    <mergeCell ref="A870:D870"/>
    <mergeCell ref="A886:A887"/>
    <mergeCell ref="B886:F886"/>
    <mergeCell ref="A892:D892"/>
    <mergeCell ref="A894:A895"/>
    <mergeCell ref="B894:F894"/>
    <mergeCell ref="A900:D900"/>
    <mergeCell ref="A872:A873"/>
    <mergeCell ref="B872:F872"/>
    <mergeCell ref="A877:D877"/>
    <mergeCell ref="A879:A880"/>
    <mergeCell ref="B879:F879"/>
    <mergeCell ref="A884:D884"/>
    <mergeCell ref="A437:D437"/>
    <mergeCell ref="A439:A440"/>
    <mergeCell ref="B439:F439"/>
    <mergeCell ref="A449:D449"/>
    <mergeCell ref="A335:A336"/>
    <mergeCell ref="B335:F335"/>
    <mergeCell ref="A245:D245"/>
    <mergeCell ref="A347:A348"/>
    <mergeCell ref="A865:A866"/>
    <mergeCell ref="B865:F865"/>
    <mergeCell ref="A846:A847"/>
    <mergeCell ref="B846:F846"/>
    <mergeCell ref="A855:D855"/>
    <mergeCell ref="A857:A858"/>
    <mergeCell ref="B857:F857"/>
    <mergeCell ref="A863:D863"/>
    <mergeCell ref="B481:F481"/>
    <mergeCell ref="A485:D485"/>
    <mergeCell ref="A487:A488"/>
    <mergeCell ref="B487:F487"/>
    <mergeCell ref="A491:D491"/>
    <mergeCell ref="A493:A494"/>
    <mergeCell ref="B493:F493"/>
    <mergeCell ref="A481:A482"/>
    <mergeCell ref="A120:D120"/>
    <mergeCell ref="A366:A367"/>
    <mergeCell ref="B366:F366"/>
    <mergeCell ref="A329:A330"/>
    <mergeCell ref="B329:F329"/>
    <mergeCell ref="A333:D333"/>
    <mergeCell ref="A197:A198"/>
    <mergeCell ref="B197:F197"/>
    <mergeCell ref="A201:D201"/>
    <mergeCell ref="A278:D278"/>
    <mergeCell ref="A321:A322"/>
    <mergeCell ref="B321:F321"/>
    <mergeCell ref="A327:D327"/>
    <mergeCell ref="A304:A305"/>
    <mergeCell ref="B304:F304"/>
    <mergeCell ref="A310:D310"/>
    <mergeCell ref="A312:A313"/>
    <mergeCell ref="B312:F312"/>
    <mergeCell ref="B262:F262"/>
    <mergeCell ref="B177:F177"/>
    <mergeCell ref="A203:A204"/>
    <mergeCell ref="B203:F203"/>
    <mergeCell ref="A207:D207"/>
    <mergeCell ref="A184:A185"/>
    <mergeCell ref="A165:D165"/>
    <mergeCell ref="A68:D68"/>
    <mergeCell ref="A70:A71"/>
    <mergeCell ref="B70:F70"/>
    <mergeCell ref="A74:D74"/>
    <mergeCell ref="A76:A77"/>
    <mergeCell ref="B76:F76"/>
    <mergeCell ref="A41:A42"/>
    <mergeCell ref="B41:F41"/>
    <mergeCell ref="A45:D45"/>
    <mergeCell ref="A47:A48"/>
    <mergeCell ref="B47:F47"/>
    <mergeCell ref="A122:A123"/>
    <mergeCell ref="B122:F122"/>
    <mergeCell ref="A138:A139"/>
    <mergeCell ref="B138:F138"/>
    <mergeCell ref="A142:D142"/>
    <mergeCell ref="A130:A131"/>
    <mergeCell ref="B130:F130"/>
    <mergeCell ref="A136:D136"/>
    <mergeCell ref="B144:F144"/>
    <mergeCell ref="A97:D97"/>
    <mergeCell ref="A99:A100"/>
    <mergeCell ref="B99:F99"/>
    <mergeCell ref="A1:F1"/>
    <mergeCell ref="A2:F2"/>
    <mergeCell ref="A35:A36"/>
    <mergeCell ref="B35:F35"/>
    <mergeCell ref="A39:D39"/>
    <mergeCell ref="A5:A6"/>
    <mergeCell ref="B5:F5"/>
    <mergeCell ref="A9:D9"/>
    <mergeCell ref="A11:A12"/>
    <mergeCell ref="B11:F11"/>
    <mergeCell ref="A27:D27"/>
    <mergeCell ref="A29:A30"/>
    <mergeCell ref="B29:F29"/>
    <mergeCell ref="A33:D33"/>
    <mergeCell ref="A15:D15"/>
    <mergeCell ref="A17:A18"/>
    <mergeCell ref="B17:F17"/>
    <mergeCell ref="A21:D21"/>
    <mergeCell ref="A23:A24"/>
    <mergeCell ref="B23:F23"/>
    <mergeCell ref="B3:F3"/>
    <mergeCell ref="B347:F347"/>
    <mergeCell ref="A351:D351"/>
    <mergeCell ref="A425:D425"/>
    <mergeCell ref="A364:D364"/>
    <mergeCell ref="A353:A354"/>
    <mergeCell ref="B353:F353"/>
    <mergeCell ref="B474:F474"/>
    <mergeCell ref="A400:D400"/>
    <mergeCell ref="B457:F457"/>
    <mergeCell ref="A462:D462"/>
    <mergeCell ref="A474:A475"/>
    <mergeCell ref="A402:A403"/>
    <mergeCell ref="B402:F402"/>
    <mergeCell ref="A413:D413"/>
    <mergeCell ref="A451:A452"/>
    <mergeCell ref="B451:F451"/>
    <mergeCell ref="A376:D376"/>
    <mergeCell ref="A378:A379"/>
    <mergeCell ref="B378:F378"/>
    <mergeCell ref="A388:D388"/>
    <mergeCell ref="A390:A391"/>
    <mergeCell ref="B390:F390"/>
    <mergeCell ref="A427:A428"/>
    <mergeCell ref="B427:F427"/>
    <mergeCell ref="B341:F341"/>
    <mergeCell ref="A345:D345"/>
    <mergeCell ref="A128:D128"/>
    <mergeCell ref="A144:A145"/>
    <mergeCell ref="A182:D182"/>
    <mergeCell ref="B167:F167"/>
    <mergeCell ref="A175:D175"/>
    <mergeCell ref="A415:A416"/>
    <mergeCell ref="B415:F415"/>
    <mergeCell ref="A268:A269"/>
    <mergeCell ref="A247:A248"/>
    <mergeCell ref="B247:F247"/>
    <mergeCell ref="A252:D252"/>
    <mergeCell ref="A215:A216"/>
    <mergeCell ref="B215:F215"/>
    <mergeCell ref="A236:D236"/>
    <mergeCell ref="A237:D237"/>
    <mergeCell ref="A239:A240"/>
    <mergeCell ref="B239:F239"/>
    <mergeCell ref="A341:A342"/>
    <mergeCell ref="A319:D319"/>
    <mergeCell ref="A262:A263"/>
    <mergeCell ref="A167:A168"/>
    <mergeCell ref="A177:A178"/>
    <mergeCell ref="A533:D533"/>
    <mergeCell ref="A534:A535"/>
    <mergeCell ref="B534:F534"/>
    <mergeCell ref="A542:D542"/>
    <mergeCell ref="A544:A545"/>
    <mergeCell ref="B544:F544"/>
    <mergeCell ref="A553:D553"/>
    <mergeCell ref="A555:A556"/>
    <mergeCell ref="B555:F555"/>
    <mergeCell ref="A560:D560"/>
    <mergeCell ref="A562:A563"/>
    <mergeCell ref="B562:F562"/>
    <mergeCell ref="A566:D566"/>
    <mergeCell ref="A568:A569"/>
    <mergeCell ref="B568:F568"/>
    <mergeCell ref="A572:D572"/>
    <mergeCell ref="A574:A575"/>
    <mergeCell ref="B574:F574"/>
    <mergeCell ref="A578:D578"/>
    <mergeCell ref="A580:A581"/>
    <mergeCell ref="B580:F580"/>
    <mergeCell ref="A584:D584"/>
    <mergeCell ref="A586:A587"/>
    <mergeCell ref="B586:F586"/>
    <mergeCell ref="A590:D590"/>
    <mergeCell ref="A592:A593"/>
    <mergeCell ref="B592:F592"/>
    <mergeCell ref="A596:D596"/>
    <mergeCell ref="A598:A599"/>
    <mergeCell ref="B598:F598"/>
    <mergeCell ref="A602:D602"/>
    <mergeCell ref="A604:A605"/>
    <mergeCell ref="B604:F604"/>
    <mergeCell ref="A610:D610"/>
    <mergeCell ref="A612:A613"/>
    <mergeCell ref="B612:F612"/>
    <mergeCell ref="A618:D618"/>
    <mergeCell ref="A620:A621"/>
    <mergeCell ref="B620:F620"/>
    <mergeCell ref="A625:D625"/>
    <mergeCell ref="A627:A628"/>
    <mergeCell ref="B627:F627"/>
    <mergeCell ref="A632:D632"/>
    <mergeCell ref="A634:A635"/>
    <mergeCell ref="B634:F634"/>
    <mergeCell ref="A639:D639"/>
    <mergeCell ref="A641:A642"/>
    <mergeCell ref="B641:F641"/>
    <mergeCell ref="A645:D645"/>
    <mergeCell ref="A647:A648"/>
    <mergeCell ref="B647:F647"/>
    <mergeCell ref="A651:D651"/>
    <mergeCell ref="A653:A654"/>
    <mergeCell ref="B653:F653"/>
    <mergeCell ref="A657:D657"/>
    <mergeCell ref="A659:A660"/>
    <mergeCell ref="B659:F659"/>
    <mergeCell ref="A663:D663"/>
    <mergeCell ref="A671:A672"/>
    <mergeCell ref="B671:F671"/>
    <mergeCell ref="A675:D675"/>
    <mergeCell ref="A677:A678"/>
    <mergeCell ref="B677:F677"/>
    <mergeCell ref="A665:A666"/>
    <mergeCell ref="B665:F665"/>
    <mergeCell ref="A669:D669"/>
    <mergeCell ref="A683:A684"/>
    <mergeCell ref="B683:F683"/>
    <mergeCell ref="A693:D693"/>
    <mergeCell ref="A695:A696"/>
    <mergeCell ref="B695:F695"/>
    <mergeCell ref="A699:D699"/>
    <mergeCell ref="A701:A702"/>
    <mergeCell ref="B701:F701"/>
    <mergeCell ref="A706:D706"/>
    <mergeCell ref="A708:A709"/>
    <mergeCell ref="B708:F708"/>
    <mergeCell ref="A712:D712"/>
    <mergeCell ref="A714:A715"/>
    <mergeCell ref="B714:F714"/>
    <mergeCell ref="A720:D720"/>
    <mergeCell ref="A747:A748"/>
    <mergeCell ref="B747:F747"/>
    <mergeCell ref="A752:D752"/>
    <mergeCell ref="A754:A755"/>
    <mergeCell ref="B754:F754"/>
    <mergeCell ref="A758:D758"/>
    <mergeCell ref="A760:A761"/>
    <mergeCell ref="B760:F760"/>
    <mergeCell ref="A729:A730"/>
    <mergeCell ref="B729:F729"/>
    <mergeCell ref="A733:D733"/>
    <mergeCell ref="A735:A736"/>
    <mergeCell ref="B735:F735"/>
    <mergeCell ref="A739:D739"/>
    <mergeCell ref="A741:A742"/>
    <mergeCell ref="B741:F741"/>
    <mergeCell ref="A745:D745"/>
    <mergeCell ref="A837:A838"/>
    <mergeCell ref="B837:F837"/>
    <mergeCell ref="A844:D844"/>
    <mergeCell ref="A765:D765"/>
    <mergeCell ref="A786:A787"/>
    <mergeCell ref="B786:F786"/>
    <mergeCell ref="A790:D790"/>
    <mergeCell ref="A792:A793"/>
    <mergeCell ref="B792:F792"/>
    <mergeCell ref="A799:D799"/>
    <mergeCell ref="A801:A802"/>
    <mergeCell ref="B801:F801"/>
    <mergeCell ref="A808:D808"/>
    <mergeCell ref="A767:A768"/>
    <mergeCell ref="B767:F767"/>
    <mergeCell ref="A772:D772"/>
    <mergeCell ref="A774:A775"/>
    <mergeCell ref="B774:F774"/>
    <mergeCell ref="A778:D778"/>
    <mergeCell ref="A780:A781"/>
    <mergeCell ref="B780:F780"/>
    <mergeCell ref="A784:D784"/>
    <mergeCell ref="A828:A829"/>
    <mergeCell ref="B828:F828"/>
    <mergeCell ref="A902:A903"/>
    <mergeCell ref="B902:F902"/>
    <mergeCell ref="A906:D906"/>
    <mergeCell ref="A908:A909"/>
    <mergeCell ref="B908:F908"/>
    <mergeCell ref="A912:D912"/>
    <mergeCell ref="A914:A915"/>
    <mergeCell ref="B914:F914"/>
    <mergeCell ref="A918:D918"/>
    <mergeCell ref="A920:A921"/>
    <mergeCell ref="B920:F920"/>
    <mergeCell ref="A924:D924"/>
    <mergeCell ref="A926:A927"/>
    <mergeCell ref="B926:F926"/>
    <mergeCell ref="A930:D930"/>
    <mergeCell ref="A932:A933"/>
    <mergeCell ref="B932:F932"/>
    <mergeCell ref="A936:D936"/>
    <mergeCell ref="A938:A939"/>
    <mergeCell ref="B938:F938"/>
    <mergeCell ref="A942:D942"/>
    <mergeCell ref="A944:A945"/>
    <mergeCell ref="B944:F944"/>
    <mergeCell ref="A948:D948"/>
    <mergeCell ref="A950:A951"/>
    <mergeCell ref="B950:F950"/>
    <mergeCell ref="A954:D954"/>
    <mergeCell ref="A956:A957"/>
    <mergeCell ref="B956:F956"/>
    <mergeCell ref="A960:D960"/>
    <mergeCell ref="A962:A963"/>
    <mergeCell ref="B962:F962"/>
    <mergeCell ref="A966:D966"/>
    <mergeCell ref="A968:A969"/>
    <mergeCell ref="B968:F968"/>
    <mergeCell ref="A972:D972"/>
    <mergeCell ref="A280:A281"/>
    <mergeCell ref="B280:F280"/>
    <mergeCell ref="A290:D290"/>
    <mergeCell ref="A292:A293"/>
    <mergeCell ref="B292:F292"/>
    <mergeCell ref="A302:D302"/>
    <mergeCell ref="A254:A255"/>
    <mergeCell ref="B254:F254"/>
    <mergeCell ref="A260:D260"/>
    <mergeCell ref="B268:F268"/>
    <mergeCell ref="A266:D266"/>
  </mergeCells>
  <pageMargins left="2.2834645669291338" right="0.51181102362204722" top="0.78740157480314965" bottom="0.78740157480314965" header="0.31496062992125984" footer="0.31496062992125984"/>
  <pageSetup paperSize="9" scale="77" orientation="portrait" r:id="rId1"/>
  <headerFooter>
    <oddFooter>Página &amp;P de &amp;N</oddFooter>
  </headerFooter>
  <rowBreaks count="10" manualBreakCount="10">
    <brk id="69" max="5" man="1"/>
    <brk id="136" max="5" man="1"/>
    <brk id="201" max="5" man="1"/>
    <brk id="320" max="5" man="1"/>
    <brk id="377" max="5" man="1"/>
    <brk id="426" max="5" man="1"/>
    <brk id="480" max="5" man="1"/>
    <brk id="533" max="5" man="1"/>
    <brk id="712" max="5" man="1"/>
    <brk id="76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7</vt:i4>
      </vt:variant>
    </vt:vector>
  </HeadingPairs>
  <TitlesOfParts>
    <vt:vector size="12" baseType="lpstr">
      <vt:lpstr>PLANILHA DE SALDO</vt:lpstr>
      <vt:lpstr>MEDIÇÃO NÃO PAGA</vt:lpstr>
      <vt:lpstr>CRONOGRAMA</vt:lpstr>
      <vt:lpstr>PLANILHA  (2)</vt:lpstr>
      <vt:lpstr>MEMORIAL</vt:lpstr>
      <vt:lpstr>'MEDIÇÃO NÃO PAGA'!Area_de_impressao</vt:lpstr>
      <vt:lpstr>MEMORIAL!Area_de_impressao</vt:lpstr>
      <vt:lpstr>'PLANILHA  (2)'!Area_de_impressao</vt:lpstr>
      <vt:lpstr>'PLANILHA DE SALDO'!Area_de_impressao</vt:lpstr>
      <vt:lpstr>'MEDIÇÃO NÃO PAGA'!Titulos_de_impressao</vt:lpstr>
      <vt:lpstr>MEMORIAL!Titulos_de_impressao</vt:lpstr>
      <vt:lpstr>'PLANILHA DE SALDO'!Titulos_de_impressao</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 2</cp:lastModifiedBy>
  <cp:lastPrinted>2019-07-11T11:54:22Z</cp:lastPrinted>
  <dcterms:created xsi:type="dcterms:W3CDTF">2007-11-17T22:50:02Z</dcterms:created>
  <dcterms:modified xsi:type="dcterms:W3CDTF">2019-07-12T16:00:27Z</dcterms:modified>
</cp:coreProperties>
</file>